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13_ncr:1_{1BD1B5A9-EC17-437A-B669-94D6EC767A1D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BASEBID" sheetId="11" r:id="rId1"/>
  </sheets>
  <definedNames>
    <definedName name="_xlnm._FilterDatabase" localSheetId="0" hidden="1">BASEBID!$A$1:$Q$186</definedName>
    <definedName name="_xlnm.Print_Area" localSheetId="0">BASEBID!$A$1:$Q$182</definedName>
    <definedName name="_xlnm.Print_Titles" localSheetId="0">BASEBID!$8:$8</definedName>
  </definedNames>
  <calcPr calcId="181029"/>
</workbook>
</file>

<file path=xl/calcChain.xml><?xml version="1.0" encoding="utf-8"?>
<calcChain xmlns="http://schemas.openxmlformats.org/spreadsheetml/2006/main">
  <c r="N177" i="11" l="1"/>
  <c r="H177" i="11"/>
  <c r="M177" i="11" s="1"/>
  <c r="O177" i="11" s="1"/>
  <c r="N176" i="11"/>
  <c r="H176" i="11"/>
  <c r="M176" i="11" s="1"/>
  <c r="O176" i="11" s="1"/>
  <c r="A175" i="11"/>
  <c r="N174" i="11"/>
  <c r="M174" i="11"/>
  <c r="O174" i="11" s="1"/>
  <c r="P174" i="11" s="1"/>
  <c r="K174" i="11"/>
  <c r="H174" i="11"/>
  <c r="A173" i="11"/>
  <c r="N172" i="11"/>
  <c r="K172" i="11"/>
  <c r="J172" i="11"/>
  <c r="H172" i="11"/>
  <c r="M172" i="11" s="1"/>
  <c r="A171" i="11"/>
  <c r="N170" i="11"/>
  <c r="H170" i="11"/>
  <c r="M170" i="11" s="1"/>
  <c r="A169" i="11"/>
  <c r="N168" i="11"/>
  <c r="H168" i="11"/>
  <c r="A167" i="11"/>
  <c r="N166" i="11"/>
  <c r="M166" i="11"/>
  <c r="O166" i="11" s="1"/>
  <c r="H166" i="11"/>
  <c r="K166" i="11" s="1"/>
  <c r="A165" i="11"/>
  <c r="N164" i="11"/>
  <c r="H164" i="11"/>
  <c r="M164" i="11" s="1"/>
  <c r="O164" i="11" s="1"/>
  <c r="A163" i="11"/>
  <c r="N162" i="11"/>
  <c r="K162" i="11"/>
  <c r="H162" i="11"/>
  <c r="M162" i="11" s="1"/>
  <c r="O162" i="11" s="1"/>
  <c r="P162" i="11" s="1"/>
  <c r="N161" i="11"/>
  <c r="M161" i="11"/>
  <c r="O161" i="11" s="1"/>
  <c r="K161" i="11"/>
  <c r="H161" i="11"/>
  <c r="N160" i="11"/>
  <c r="H160" i="11"/>
  <c r="M160" i="11" s="1"/>
  <c r="O160" i="11" s="1"/>
  <c r="A159" i="11"/>
  <c r="N158" i="11"/>
  <c r="H158" i="11"/>
  <c r="N157" i="11"/>
  <c r="H157" i="11"/>
  <c r="M157" i="11" s="1"/>
  <c r="O157" i="11" s="1"/>
  <c r="N156" i="11"/>
  <c r="H156" i="11"/>
  <c r="A155" i="11"/>
  <c r="A154" i="11"/>
  <c r="N153" i="11"/>
  <c r="H153" i="11"/>
  <c r="N152" i="11"/>
  <c r="H152" i="11"/>
  <c r="M152" i="11" s="1"/>
  <c r="O152" i="11" s="1"/>
  <c r="A151" i="11"/>
  <c r="N150" i="11"/>
  <c r="H150" i="11"/>
  <c r="M150" i="11" s="1"/>
  <c r="O150" i="11" s="1"/>
  <c r="A149" i="11"/>
  <c r="N148" i="11"/>
  <c r="H148" i="11"/>
  <c r="A147" i="11"/>
  <c r="N146" i="11"/>
  <c r="H146" i="11"/>
  <c r="M146" i="11" s="1"/>
  <c r="A145" i="11"/>
  <c r="N144" i="11"/>
  <c r="H144" i="11"/>
  <c r="M144" i="11" s="1"/>
  <c r="O144" i="11" s="1"/>
  <c r="A143" i="11"/>
  <c r="N142" i="11"/>
  <c r="H142" i="11"/>
  <c r="M142" i="11" s="1"/>
  <c r="O142" i="11" s="1"/>
  <c r="F142" i="11"/>
  <c r="N141" i="11"/>
  <c r="F141" i="11"/>
  <c r="H141" i="11" s="1"/>
  <c r="N140" i="11"/>
  <c r="F140" i="11"/>
  <c r="H140" i="11" s="1"/>
  <c r="K140" i="11" s="1"/>
  <c r="A139" i="11"/>
  <c r="N138" i="11"/>
  <c r="M138" i="11"/>
  <c r="O138" i="11" s="1"/>
  <c r="H138" i="11"/>
  <c r="K138" i="11" s="1"/>
  <c r="N137" i="11"/>
  <c r="O137" i="11" s="1"/>
  <c r="H137" i="11"/>
  <c r="M137" i="11" s="1"/>
  <c r="N136" i="11"/>
  <c r="M136" i="11"/>
  <c r="O136" i="11" s="1"/>
  <c r="H136" i="11"/>
  <c r="K136" i="11" s="1"/>
  <c r="A135" i="11"/>
  <c r="N134" i="11"/>
  <c r="H134" i="11"/>
  <c r="M134" i="11" s="1"/>
  <c r="O134" i="11" s="1"/>
  <c r="N133" i="11"/>
  <c r="H133" i="11"/>
  <c r="N132" i="11"/>
  <c r="H132" i="11"/>
  <c r="M132" i="11" s="1"/>
  <c r="O132" i="11" s="1"/>
  <c r="N131" i="11"/>
  <c r="H131" i="11"/>
  <c r="N130" i="11"/>
  <c r="M130" i="11"/>
  <c r="O130" i="11" s="1"/>
  <c r="P130" i="11" s="1"/>
  <c r="K130" i="11"/>
  <c r="H130" i="11"/>
  <c r="N129" i="11"/>
  <c r="H129" i="11"/>
  <c r="A128" i="11"/>
  <c r="N127" i="11"/>
  <c r="M127" i="11"/>
  <c r="K127" i="11"/>
  <c r="H127" i="11"/>
  <c r="A126" i="11"/>
  <c r="N125" i="11"/>
  <c r="M125" i="11"/>
  <c r="O125" i="11" s="1"/>
  <c r="P125" i="11" s="1"/>
  <c r="K125" i="11"/>
  <c r="H125" i="11"/>
  <c r="N124" i="11"/>
  <c r="H124" i="11"/>
  <c r="N123" i="11"/>
  <c r="H123" i="11"/>
  <c r="M123" i="11" s="1"/>
  <c r="O123" i="11" s="1"/>
  <c r="N122" i="11"/>
  <c r="K122" i="11"/>
  <c r="H122" i="11"/>
  <c r="M122" i="11" s="1"/>
  <c r="N121" i="11"/>
  <c r="H121" i="11"/>
  <c r="M121" i="11" s="1"/>
  <c r="O121" i="11" s="1"/>
  <c r="A120" i="11"/>
  <c r="N119" i="11"/>
  <c r="H119" i="11"/>
  <c r="M119" i="11" s="1"/>
  <c r="O119" i="11" s="1"/>
  <c r="N118" i="11"/>
  <c r="M118" i="11"/>
  <c r="O118" i="11" s="1"/>
  <c r="H118" i="11"/>
  <c r="K118" i="11" s="1"/>
  <c r="N117" i="11"/>
  <c r="O117" i="11" s="1"/>
  <c r="H117" i="11"/>
  <c r="M117" i="11" s="1"/>
  <c r="N116" i="11"/>
  <c r="M116" i="11"/>
  <c r="O116" i="11" s="1"/>
  <c r="H116" i="11"/>
  <c r="K116" i="11" s="1"/>
  <c r="N115" i="11"/>
  <c r="O115" i="11" s="1"/>
  <c r="P115" i="11" s="1"/>
  <c r="K115" i="11"/>
  <c r="H115" i="11"/>
  <c r="M115" i="11" s="1"/>
  <c r="N114" i="11"/>
  <c r="M114" i="11"/>
  <c r="O114" i="11" s="1"/>
  <c r="H114" i="11"/>
  <c r="K114" i="11" s="1"/>
  <c r="A113" i="11"/>
  <c r="N112" i="11"/>
  <c r="H112" i="11"/>
  <c r="M112" i="11" s="1"/>
  <c r="O112" i="11" s="1"/>
  <c r="N111" i="11"/>
  <c r="H111" i="11"/>
  <c r="N110" i="11"/>
  <c r="H110" i="11"/>
  <c r="M110" i="11" s="1"/>
  <c r="O110" i="11" s="1"/>
  <c r="N109" i="11"/>
  <c r="K109" i="11"/>
  <c r="H109" i="11"/>
  <c r="M109" i="11" s="1"/>
  <c r="N108" i="11"/>
  <c r="M108" i="11"/>
  <c r="O108" i="11" s="1"/>
  <c r="H108" i="11"/>
  <c r="K108" i="11" s="1"/>
  <c r="A107" i="11"/>
  <c r="O106" i="11"/>
  <c r="N106" i="11"/>
  <c r="H106" i="11"/>
  <c r="M106" i="11" s="1"/>
  <c r="N105" i="11"/>
  <c r="M105" i="11"/>
  <c r="H105" i="11"/>
  <c r="K105" i="11" s="1"/>
  <c r="N104" i="11"/>
  <c r="H104" i="11"/>
  <c r="M104" i="11" s="1"/>
  <c r="O104" i="11" s="1"/>
  <c r="N103" i="11"/>
  <c r="K103" i="11"/>
  <c r="H103" i="11"/>
  <c r="M103" i="11" s="1"/>
  <c r="O103" i="11" s="1"/>
  <c r="P103" i="11" s="1"/>
  <c r="N102" i="11"/>
  <c r="H102" i="11"/>
  <c r="M102" i="11" s="1"/>
  <c r="O102" i="11" s="1"/>
  <c r="A101" i="11"/>
  <c r="N100" i="11"/>
  <c r="H100" i="11"/>
  <c r="N99" i="11"/>
  <c r="H99" i="11"/>
  <c r="M99" i="11" s="1"/>
  <c r="O99" i="11" s="1"/>
  <c r="N98" i="11"/>
  <c r="H98" i="11"/>
  <c r="N97" i="11"/>
  <c r="M97" i="11"/>
  <c r="O97" i="11" s="1"/>
  <c r="K97" i="11"/>
  <c r="H97" i="11"/>
  <c r="N96" i="11"/>
  <c r="H96" i="11"/>
  <c r="N95" i="11"/>
  <c r="K95" i="11"/>
  <c r="H95" i="11"/>
  <c r="M95" i="11" s="1"/>
  <c r="O95" i="11" s="1"/>
  <c r="P95" i="11" s="1"/>
  <c r="N94" i="11"/>
  <c r="H94" i="11"/>
  <c r="A93" i="11"/>
  <c r="N92" i="11"/>
  <c r="M92" i="11"/>
  <c r="O92" i="11" s="1"/>
  <c r="H92" i="11"/>
  <c r="K92" i="11" s="1"/>
  <c r="N91" i="11"/>
  <c r="O91" i="11" s="1"/>
  <c r="H91" i="11"/>
  <c r="M91" i="11" s="1"/>
  <c r="N90" i="11"/>
  <c r="M90" i="11"/>
  <c r="K90" i="11"/>
  <c r="H90" i="11"/>
  <c r="N89" i="11"/>
  <c r="H89" i="11"/>
  <c r="M89" i="11" s="1"/>
  <c r="O89" i="11" s="1"/>
  <c r="N88" i="11"/>
  <c r="K88" i="11"/>
  <c r="H88" i="11"/>
  <c r="M88" i="11" s="1"/>
  <c r="O88" i="11" s="1"/>
  <c r="P88" i="11" s="1"/>
  <c r="O87" i="11"/>
  <c r="N87" i="11"/>
  <c r="H87" i="11"/>
  <c r="M87" i="11" s="1"/>
  <c r="A86" i="11"/>
  <c r="N85" i="11"/>
  <c r="H85" i="11"/>
  <c r="N84" i="11"/>
  <c r="M84" i="11"/>
  <c r="O84" i="11" s="1"/>
  <c r="H84" i="11"/>
  <c r="K84" i="11" s="1"/>
  <c r="N83" i="11"/>
  <c r="H83" i="11"/>
  <c r="N82" i="11"/>
  <c r="H82" i="11"/>
  <c r="M82" i="11" s="1"/>
  <c r="O82" i="11" s="1"/>
  <c r="N81" i="11"/>
  <c r="H81" i="11"/>
  <c r="N80" i="11"/>
  <c r="M80" i="11"/>
  <c r="O80" i="11" s="1"/>
  <c r="P80" i="11" s="1"/>
  <c r="K80" i="11"/>
  <c r="H80" i="11"/>
  <c r="N79" i="11"/>
  <c r="H79" i="11"/>
  <c r="A78" i="11"/>
  <c r="N77" i="11"/>
  <c r="M77" i="11"/>
  <c r="O77" i="11" s="1"/>
  <c r="K77" i="11"/>
  <c r="H77" i="11"/>
  <c r="N76" i="11"/>
  <c r="H76" i="11"/>
  <c r="M76" i="11" s="1"/>
  <c r="O76" i="11" s="1"/>
  <c r="N75" i="11"/>
  <c r="H75" i="11"/>
  <c r="M75" i="11" s="1"/>
  <c r="N74" i="11"/>
  <c r="H74" i="11"/>
  <c r="M74" i="11" s="1"/>
  <c r="O74" i="11" s="1"/>
  <c r="N73" i="11"/>
  <c r="M73" i="11"/>
  <c r="O73" i="11" s="1"/>
  <c r="P73" i="11" s="1"/>
  <c r="K73" i="11"/>
  <c r="H73" i="11"/>
  <c r="N72" i="11"/>
  <c r="O72" i="11" s="1"/>
  <c r="H72" i="11"/>
  <c r="M72" i="11" s="1"/>
  <c r="A71" i="11"/>
  <c r="N70" i="11"/>
  <c r="H70" i="11"/>
  <c r="N69" i="11"/>
  <c r="M69" i="11"/>
  <c r="O69" i="11" s="1"/>
  <c r="K69" i="11"/>
  <c r="H69" i="11"/>
  <c r="N68" i="11"/>
  <c r="H68" i="11"/>
  <c r="N67" i="11"/>
  <c r="K67" i="11"/>
  <c r="H67" i="11"/>
  <c r="M67" i="11" s="1"/>
  <c r="O67" i="11" s="1"/>
  <c r="P67" i="11" s="1"/>
  <c r="N66" i="11"/>
  <c r="H66" i="11"/>
  <c r="A65" i="11"/>
  <c r="N64" i="11"/>
  <c r="M64" i="11"/>
  <c r="O64" i="11" s="1"/>
  <c r="H64" i="11"/>
  <c r="K64" i="11" s="1"/>
  <c r="N63" i="11"/>
  <c r="O63" i="11" s="1"/>
  <c r="H63" i="11"/>
  <c r="M63" i="11" s="1"/>
  <c r="N62" i="11"/>
  <c r="M62" i="11"/>
  <c r="K62" i="11"/>
  <c r="H62" i="11"/>
  <c r="N61" i="11"/>
  <c r="K61" i="11"/>
  <c r="H61" i="11"/>
  <c r="M61" i="11" s="1"/>
  <c r="O61" i="11" s="1"/>
  <c r="P61" i="11" s="1"/>
  <c r="N60" i="11"/>
  <c r="H60" i="11"/>
  <c r="M60" i="11" s="1"/>
  <c r="O60" i="11" s="1"/>
  <c r="A59" i="11"/>
  <c r="N58" i="11"/>
  <c r="M58" i="11"/>
  <c r="O58" i="11" s="1"/>
  <c r="K58" i="11"/>
  <c r="H58" i="11"/>
  <c r="N57" i="11"/>
  <c r="H57" i="11"/>
  <c r="N56" i="11"/>
  <c r="J56" i="11"/>
  <c r="K56" i="11" s="1"/>
  <c r="H56" i="11"/>
  <c r="M56" i="11" s="1"/>
  <c r="O56" i="11" s="1"/>
  <c r="N55" i="11"/>
  <c r="H55" i="11"/>
  <c r="M55" i="11" s="1"/>
  <c r="N54" i="11"/>
  <c r="M54" i="11"/>
  <c r="O54" i="11" s="1"/>
  <c r="P54" i="11" s="1"/>
  <c r="K54" i="11"/>
  <c r="H54" i="11"/>
  <c r="N53" i="11"/>
  <c r="O53" i="11" s="1"/>
  <c r="H53" i="11"/>
  <c r="M53" i="11" s="1"/>
  <c r="A52" i="11"/>
  <c r="N51" i="11"/>
  <c r="H51" i="11"/>
  <c r="N50" i="11"/>
  <c r="M50" i="11"/>
  <c r="O50" i="11" s="1"/>
  <c r="K50" i="11"/>
  <c r="H50" i="11"/>
  <c r="N49" i="11"/>
  <c r="J49" i="11"/>
  <c r="H49" i="11"/>
  <c r="M49" i="11" s="1"/>
  <c r="N48" i="11"/>
  <c r="H48" i="11"/>
  <c r="M48" i="11" s="1"/>
  <c r="O48" i="11" s="1"/>
  <c r="N47" i="11"/>
  <c r="H47" i="11"/>
  <c r="M47" i="11" s="1"/>
  <c r="O47" i="11" s="1"/>
  <c r="N46" i="11"/>
  <c r="K46" i="11"/>
  <c r="H46" i="11"/>
  <c r="M46" i="11" s="1"/>
  <c r="O46" i="11" s="1"/>
  <c r="P46" i="11" s="1"/>
  <c r="N45" i="11"/>
  <c r="H45" i="11"/>
  <c r="M45" i="11" s="1"/>
  <c r="A44" i="11"/>
  <c r="N43" i="11"/>
  <c r="H43" i="11"/>
  <c r="M43" i="11" s="1"/>
  <c r="O43" i="11" s="1"/>
  <c r="N42" i="11"/>
  <c r="M42" i="11"/>
  <c r="O42" i="11" s="1"/>
  <c r="H42" i="11"/>
  <c r="K42" i="11" s="1"/>
  <c r="N41" i="11"/>
  <c r="M41" i="11"/>
  <c r="O41" i="11" s="1"/>
  <c r="J41" i="11"/>
  <c r="H41" i="11"/>
  <c r="N40" i="11"/>
  <c r="H40" i="11"/>
  <c r="M40" i="11" s="1"/>
  <c r="O40" i="11" s="1"/>
  <c r="N39" i="11"/>
  <c r="H39" i="11"/>
  <c r="M39" i="11" s="1"/>
  <c r="O39" i="11" s="1"/>
  <c r="N38" i="11"/>
  <c r="K38" i="11"/>
  <c r="H38" i="11"/>
  <c r="M38" i="11" s="1"/>
  <c r="O38" i="11" s="1"/>
  <c r="P38" i="11" s="1"/>
  <c r="N37" i="11"/>
  <c r="H37" i="11"/>
  <c r="M37" i="11" s="1"/>
  <c r="O37" i="11" s="1"/>
  <c r="A36" i="11"/>
  <c r="N35" i="11"/>
  <c r="H35" i="11"/>
  <c r="M35" i="11" s="1"/>
  <c r="O35" i="11" s="1"/>
  <c r="N34" i="11"/>
  <c r="M34" i="11"/>
  <c r="O34" i="11" s="1"/>
  <c r="H34" i="11"/>
  <c r="K34" i="11" s="1"/>
  <c r="N33" i="11"/>
  <c r="H33" i="11"/>
  <c r="M33" i="11" s="1"/>
  <c r="O33" i="11" s="1"/>
  <c r="N32" i="11"/>
  <c r="H32" i="11"/>
  <c r="M32" i="11" s="1"/>
  <c r="O32" i="11" s="1"/>
  <c r="N31" i="11"/>
  <c r="H31" i="11"/>
  <c r="M31" i="11" s="1"/>
  <c r="O31" i="11" s="1"/>
  <c r="N30" i="11"/>
  <c r="M30" i="11"/>
  <c r="O30" i="11" s="1"/>
  <c r="P30" i="11" s="1"/>
  <c r="K30" i="11"/>
  <c r="H30" i="11"/>
  <c r="N29" i="11"/>
  <c r="H29" i="11"/>
  <c r="M29" i="11" s="1"/>
  <c r="O29" i="11" s="1"/>
  <c r="A28" i="11"/>
  <c r="O27" i="11"/>
  <c r="M27" i="11"/>
  <c r="A27" i="11"/>
  <c r="A26" i="11"/>
  <c r="A25" i="11"/>
  <c r="H24" i="11"/>
  <c r="L24" i="11" s="1"/>
  <c r="L23" i="11"/>
  <c r="H23" i="11"/>
  <c r="K23" i="11" s="1"/>
  <c r="M23" i="11" s="1"/>
  <c r="H22" i="11"/>
  <c r="L22" i="11" s="1"/>
  <c r="L21" i="11"/>
  <c r="H21" i="11"/>
  <c r="K21" i="11" s="1"/>
  <c r="M21" i="11" s="1"/>
  <c r="H20" i="11"/>
  <c r="L20" i="11" s="1"/>
  <c r="L19" i="11"/>
  <c r="H19" i="11"/>
  <c r="K19" i="11" s="1"/>
  <c r="M19" i="11" s="1"/>
  <c r="H18" i="11"/>
  <c r="L18" i="11" s="1"/>
  <c r="L17" i="11"/>
  <c r="H17" i="11"/>
  <c r="K17" i="11" s="1"/>
  <c r="M17" i="11" s="1"/>
  <c r="H16" i="11"/>
  <c r="L16" i="11" s="1"/>
  <c r="L15" i="11"/>
  <c r="H15" i="11"/>
  <c r="K15" i="11" s="1"/>
  <c r="M15" i="11" s="1"/>
  <c r="O14" i="11"/>
  <c r="M14" i="11"/>
  <c r="L14" i="11"/>
  <c r="A14" i="11"/>
  <c r="H13" i="11"/>
  <c r="L13" i="11" s="1"/>
  <c r="L12" i="11"/>
  <c r="H12" i="11"/>
  <c r="K12" i="11" s="1"/>
  <c r="M12" i="11" s="1"/>
  <c r="O11" i="11"/>
  <c r="M11" i="11"/>
  <c r="L11" i="11"/>
  <c r="A11" i="11"/>
  <c r="P48" i="11" l="1"/>
  <c r="P56" i="11"/>
  <c r="P137" i="11"/>
  <c r="P99" i="11"/>
  <c r="P152" i="11"/>
  <c r="P37" i="11"/>
  <c r="P112" i="11"/>
  <c r="P34" i="11"/>
  <c r="P64" i="11"/>
  <c r="P87" i="11"/>
  <c r="P118" i="11"/>
  <c r="P138" i="11"/>
  <c r="K32" i="11"/>
  <c r="P32" i="11" s="1"/>
  <c r="K39" i="11"/>
  <c r="P39" i="11" s="1"/>
  <c r="K48" i="11"/>
  <c r="P50" i="11"/>
  <c r="P58" i="11"/>
  <c r="K60" i="11"/>
  <c r="P60" i="11" s="1"/>
  <c r="P69" i="11"/>
  <c r="K75" i="11"/>
  <c r="P77" i="11"/>
  <c r="K82" i="11"/>
  <c r="P82" i="11" s="1"/>
  <c r="P97" i="11"/>
  <c r="K102" i="11"/>
  <c r="P102" i="11" s="1"/>
  <c r="K112" i="11"/>
  <c r="K123" i="11"/>
  <c r="P123" i="11" s="1"/>
  <c r="K134" i="11"/>
  <c r="P134" i="11" s="1"/>
  <c r="K144" i="11"/>
  <c r="P144" i="11" s="1"/>
  <c r="K157" i="11"/>
  <c r="P157" i="11" s="1"/>
  <c r="P161" i="11"/>
  <c r="K164" i="11"/>
  <c r="P164" i="11" s="1"/>
  <c r="O172" i="11"/>
  <c r="P172" i="11" s="1"/>
  <c r="K176" i="11"/>
  <c r="P176" i="11" s="1"/>
  <c r="K177" i="11"/>
  <c r="P177" i="11" s="1"/>
  <c r="P116" i="11"/>
  <c r="K37" i="11"/>
  <c r="K45" i="11"/>
  <c r="O49" i="11"/>
  <c r="O55" i="11"/>
  <c r="K87" i="11"/>
  <c r="K99" i="11"/>
  <c r="O109" i="11"/>
  <c r="P109" i="11" s="1"/>
  <c r="K110" i="11"/>
  <c r="P110" i="11" s="1"/>
  <c r="K121" i="11"/>
  <c r="P121" i="11" s="1"/>
  <c r="K132" i="11"/>
  <c r="P132" i="11" s="1"/>
  <c r="K146" i="11"/>
  <c r="K152" i="11"/>
  <c r="O170" i="11"/>
  <c r="P84" i="11"/>
  <c r="P92" i="11"/>
  <c r="P108" i="11"/>
  <c r="P114" i="11"/>
  <c r="P136" i="11"/>
  <c r="P166" i="11"/>
  <c r="K41" i="11"/>
  <c r="O45" i="11"/>
  <c r="P45" i="11" s="1"/>
  <c r="K53" i="11"/>
  <c r="P53" i="11" s="1"/>
  <c r="K72" i="11"/>
  <c r="P72" i="11" s="1"/>
  <c r="K117" i="11"/>
  <c r="P117" i="11" s="1"/>
  <c r="O122" i="11"/>
  <c r="P122" i="11" s="1"/>
  <c r="K137" i="11"/>
  <c r="O17" i="11"/>
  <c r="P42" i="11"/>
  <c r="M141" i="11"/>
  <c r="O141" i="11" s="1"/>
  <c r="K141" i="11"/>
  <c r="O12" i="11"/>
  <c r="O15" i="11"/>
  <c r="O19" i="11"/>
  <c r="O21" i="11"/>
  <c r="O23" i="11"/>
  <c r="P35" i="11"/>
  <c r="P41" i="11"/>
  <c r="K89" i="11"/>
  <c r="P89" i="11" s="1"/>
  <c r="K104" i="11"/>
  <c r="P104" i="11" s="1"/>
  <c r="M111" i="11"/>
  <c r="O111" i="11" s="1"/>
  <c r="K111" i="11"/>
  <c r="K119" i="11"/>
  <c r="P119" i="11" s="1"/>
  <c r="M153" i="11"/>
  <c r="O153" i="11" s="1"/>
  <c r="P153" i="11" s="1"/>
  <c r="K153" i="11"/>
  <c r="K170" i="11"/>
  <c r="P170" i="11" s="1"/>
  <c r="M124" i="11"/>
  <c r="O124" i="11" s="1"/>
  <c r="K124" i="11"/>
  <c r="M168" i="11"/>
  <c r="O168" i="11" s="1"/>
  <c r="K168" i="11"/>
  <c r="A12" i="11"/>
  <c r="A13" i="11" s="1"/>
  <c r="K13" i="11"/>
  <c r="M13" i="11" s="1"/>
  <c r="O13" i="11" s="1"/>
  <c r="K16" i="11"/>
  <c r="M16" i="11" s="1"/>
  <c r="O16" i="11" s="1"/>
  <c r="K18" i="11"/>
  <c r="M18" i="11" s="1"/>
  <c r="O18" i="11" s="1"/>
  <c r="K20" i="11"/>
  <c r="M20" i="11" s="1"/>
  <c r="O20" i="11" s="1"/>
  <c r="K22" i="11"/>
  <c r="M22" i="11" s="1"/>
  <c r="O22" i="11" s="1"/>
  <c r="K24" i="11"/>
  <c r="M24" i="11" s="1"/>
  <c r="O24" i="11" s="1"/>
  <c r="K29" i="11"/>
  <c r="P29" i="11" s="1"/>
  <c r="K31" i="11"/>
  <c r="P31" i="11" s="1"/>
  <c r="K33" i="11"/>
  <c r="P33" i="11" s="1"/>
  <c r="K35" i="11"/>
  <c r="K43" i="11"/>
  <c r="P43" i="11" s="1"/>
  <c r="K55" i="11"/>
  <c r="P55" i="11" s="1"/>
  <c r="K74" i="11"/>
  <c r="P74" i="11" s="1"/>
  <c r="K40" i="11"/>
  <c r="P40" i="11" s="1"/>
  <c r="K47" i="11"/>
  <c r="P47" i="11" s="1"/>
  <c r="K63" i="11"/>
  <c r="P63" i="11" s="1"/>
  <c r="K76" i="11"/>
  <c r="P76" i="11" s="1"/>
  <c r="K91" i="11"/>
  <c r="P91" i="11" s="1"/>
  <c r="K106" i="11"/>
  <c r="P106" i="11" s="1"/>
  <c r="M129" i="11"/>
  <c r="O129" i="11" s="1"/>
  <c r="P129" i="11" s="1"/>
  <c r="K129" i="11"/>
  <c r="M131" i="11"/>
  <c r="O131" i="11" s="1"/>
  <c r="K131" i="11"/>
  <c r="M133" i="11"/>
  <c r="O133" i="11" s="1"/>
  <c r="P133" i="11" s="1"/>
  <c r="K133" i="11"/>
  <c r="M140" i="11"/>
  <c r="O140" i="11" s="1"/>
  <c r="P140" i="11" s="1"/>
  <c r="K142" i="11"/>
  <c r="P142" i="11" s="1"/>
  <c r="M148" i="11"/>
  <c r="O148" i="11" s="1"/>
  <c r="P148" i="11" s="1"/>
  <c r="K148" i="11"/>
  <c r="M156" i="11"/>
  <c r="O156" i="11" s="1"/>
  <c r="K156" i="11"/>
  <c r="M158" i="11"/>
  <c r="O158" i="11" s="1"/>
  <c r="P158" i="11" s="1"/>
  <c r="K158" i="11"/>
  <c r="K49" i="11"/>
  <c r="M51" i="11"/>
  <c r="O51" i="11" s="1"/>
  <c r="P51" i="11" s="1"/>
  <c r="K51" i="11"/>
  <c r="M57" i="11"/>
  <c r="O57" i="11" s="1"/>
  <c r="K57" i="11"/>
  <c r="O62" i="11"/>
  <c r="P62" i="11" s="1"/>
  <c r="M66" i="11"/>
  <c r="O66" i="11" s="1"/>
  <c r="P66" i="11" s="1"/>
  <c r="K66" i="11"/>
  <c r="M68" i="11"/>
  <c r="O68" i="11" s="1"/>
  <c r="K68" i="11"/>
  <c r="M70" i="11"/>
  <c r="O70" i="11" s="1"/>
  <c r="P70" i="11" s="1"/>
  <c r="K70" i="11"/>
  <c r="O75" i="11"/>
  <c r="P75" i="11" s="1"/>
  <c r="M79" i="11"/>
  <c r="O79" i="11" s="1"/>
  <c r="P79" i="11" s="1"/>
  <c r="K79" i="11"/>
  <c r="M81" i="11"/>
  <c r="O81" i="11" s="1"/>
  <c r="K81" i="11"/>
  <c r="M83" i="11"/>
  <c r="O83" i="11" s="1"/>
  <c r="P83" i="11" s="1"/>
  <c r="K83" i="11"/>
  <c r="M85" i="11"/>
  <c r="O85" i="11" s="1"/>
  <c r="K85" i="11"/>
  <c r="O90" i="11"/>
  <c r="P90" i="11" s="1"/>
  <c r="M94" i="11"/>
  <c r="O94" i="11" s="1"/>
  <c r="P94" i="11" s="1"/>
  <c r="K94" i="11"/>
  <c r="M96" i="11"/>
  <c r="O96" i="11" s="1"/>
  <c r="K96" i="11"/>
  <c r="M98" i="11"/>
  <c r="O98" i="11" s="1"/>
  <c r="P98" i="11" s="1"/>
  <c r="K98" i="11"/>
  <c r="M100" i="11"/>
  <c r="O100" i="11" s="1"/>
  <c r="K100" i="11"/>
  <c r="O105" i="11"/>
  <c r="P105" i="11" s="1"/>
  <c r="O127" i="11"/>
  <c r="P127" i="11" s="1"/>
  <c r="O146" i="11"/>
  <c r="K150" i="11"/>
  <c r="P150" i="11" s="1"/>
  <c r="K160" i="11"/>
  <c r="P160" i="11" s="1"/>
  <c r="P146" i="11" l="1"/>
  <c r="P49" i="11"/>
  <c r="M183" i="11"/>
  <c r="M185" i="11" s="1"/>
  <c r="M186" i="11" s="1"/>
  <c r="P124" i="11"/>
  <c r="P85" i="11"/>
  <c r="P81" i="11"/>
  <c r="P57" i="11"/>
  <c r="A15" i="11"/>
  <c r="A16" i="11" s="1"/>
  <c r="P168" i="11"/>
  <c r="P111" i="11"/>
  <c r="P100" i="11"/>
  <c r="P96" i="11"/>
  <c r="P178" i="11" s="1"/>
  <c r="P68" i="11"/>
  <c r="P156" i="11"/>
  <c r="P131" i="11"/>
  <c r="Q9" i="11"/>
  <c r="P141" i="11"/>
  <c r="Q26" i="11" l="1"/>
  <c r="Q178" i="11" s="1"/>
  <c r="A17" i="11"/>
  <c r="P181" i="11"/>
  <c r="P180" i="11"/>
  <c r="P179" i="11"/>
  <c r="P182" i="11"/>
  <c r="A18" i="11" l="1"/>
  <c r="Q180" i="11"/>
  <c r="Q181" i="11"/>
  <c r="Q179" i="11"/>
  <c r="A19" i="11" l="1"/>
  <c r="Q182" i="11"/>
  <c r="A20" i="11" l="1"/>
  <c r="A21" i="11" s="1"/>
  <c r="A22" i="11" l="1"/>
  <c r="A23" i="11" s="1"/>
  <c r="A24" i="11" s="1"/>
  <c r="A29" i="11" l="1"/>
  <c r="A30" i="11" s="1"/>
  <c r="A31" i="11" s="1"/>
  <c r="A32" i="11" s="1"/>
  <c r="A33" i="11" s="1"/>
  <c r="A34" i="11" s="1"/>
  <c r="A35" i="11" s="1"/>
  <c r="A37" i="11" s="1"/>
  <c r="A38" i="11" s="1"/>
  <c r="A39" i="11" s="1"/>
  <c r="A40" i="11" s="1"/>
  <c r="A41" i="11" s="1"/>
  <c r="A42" i="11" s="1"/>
  <c r="A43" i="11" s="1"/>
  <c r="A45" i="11" s="1"/>
  <c r="A46" i="11" s="1"/>
  <c r="A47" i="11" s="1"/>
  <c r="A48" i="11" s="1"/>
  <c r="A49" i="11" s="1"/>
  <c r="A50" i="11" s="1"/>
  <c r="A51" i="11" s="1"/>
  <c r="A53" i="11" s="1"/>
  <c r="A54" i="11" s="1"/>
  <c r="A55" i="11" s="1"/>
  <c r="A56" i="11" s="1"/>
  <c r="A57" i="11" s="1"/>
  <c r="A58" i="11" s="1"/>
  <c r="A60" i="11" s="1"/>
  <c r="A61" i="11" s="1"/>
  <c r="A62" i="11" s="1"/>
  <c r="A63" i="11" s="1"/>
  <c r="A64" i="11" s="1"/>
  <c r="A66" i="11" s="1"/>
  <c r="A67" i="11" s="1"/>
  <c r="A68" i="11" s="1"/>
  <c r="A69" i="11" s="1"/>
  <c r="A70" i="11" s="1"/>
  <c r="A72" i="11" s="1"/>
  <c r="A73" i="11" s="1"/>
  <c r="A74" i="11" s="1"/>
  <c r="A75" i="11" s="1"/>
  <c r="A76" i="11" s="1"/>
  <c r="A77" i="11" s="1"/>
  <c r="A79" i="11" s="1"/>
  <c r="A80" i="11" s="1"/>
  <c r="A81" i="11" s="1"/>
  <c r="A82" i="11" s="1"/>
  <c r="A83" i="11" s="1"/>
  <c r="A84" i="11" s="1"/>
  <c r="A85" i="11" s="1"/>
  <c r="A87" i="11" s="1"/>
  <c r="A88" i="11" s="1"/>
  <c r="A89" i="11" s="1"/>
  <c r="A90" i="11" s="1"/>
  <c r="A91" i="11" s="1"/>
  <c r="A92" i="11" s="1"/>
  <c r="A94" i="11" s="1"/>
  <c r="A95" i="11" s="1"/>
  <c r="A96" i="11" s="1"/>
  <c r="A97" i="11" s="1"/>
  <c r="A98" i="11" s="1"/>
  <c r="A99" i="11" s="1"/>
  <c r="A100" i="11" s="1"/>
  <c r="A102" i="11" s="1"/>
  <c r="A103" i="11" s="1"/>
  <c r="A104" i="11" s="1"/>
  <c r="A105" i="11" s="1"/>
  <c r="A106" i="11" s="1"/>
  <c r="A108" i="11" s="1"/>
  <c r="A109" i="11" s="1"/>
  <c r="A110" i="11" s="1"/>
  <c r="A111" i="11" s="1"/>
  <c r="A112" i="11" s="1"/>
  <c r="A114" i="11" s="1"/>
  <c r="A115" i="11" s="1"/>
  <c r="A116" i="11" s="1"/>
  <c r="A117" i="11" s="1"/>
  <c r="A118" i="11" s="1"/>
  <c r="A119" i="11" s="1"/>
  <c r="A121" i="11" s="1"/>
  <c r="A122" i="11" s="1"/>
  <c r="A123" i="11" s="1"/>
  <c r="A124" i="11" s="1"/>
  <c r="A125" i="11" s="1"/>
  <c r="A127" i="11" s="1"/>
  <c r="A129" i="11" s="1"/>
  <c r="A130" i="11" s="1"/>
  <c r="A131" i="11" s="1"/>
  <c r="A132" i="11" s="1"/>
  <c r="A133" i="11" s="1"/>
  <c r="A134" i="11" s="1"/>
  <c r="A136" i="11" s="1"/>
  <c r="A137" i="11" s="1"/>
  <c r="A138" i="11" s="1"/>
  <c r="A140" i="11" s="1"/>
  <c r="A141" i="11" s="1"/>
  <c r="A142" i="11" s="1"/>
  <c r="A144" i="11" s="1"/>
  <c r="A146" i="11" s="1"/>
  <c r="A148" i="11" s="1"/>
  <c r="A150" i="11" s="1"/>
  <c r="A152" i="11" s="1"/>
  <c r="A153" i="11" s="1"/>
  <c r="A156" i="11" s="1"/>
  <c r="A157" i="11" s="1"/>
  <c r="A158" i="11" s="1"/>
  <c r="A160" i="11" s="1"/>
  <c r="A161" i="11" s="1"/>
  <c r="A162" i="11" s="1"/>
  <c r="A164" i="11" s="1"/>
  <c r="A166" i="11" s="1"/>
  <c r="A168" i="11" s="1"/>
  <c r="A170" i="11" s="1"/>
  <c r="A172" i="11" s="1"/>
  <c r="A174" i="11" s="1"/>
  <c r="A176" i="11" s="1"/>
  <c r="A177" i="11" s="1"/>
</calcChain>
</file>

<file path=xl/sharedStrings.xml><?xml version="1.0" encoding="utf-8"?>
<sst xmlns="http://schemas.openxmlformats.org/spreadsheetml/2006/main" count="330" uniqueCount="130">
  <si>
    <t>DESCRIPTION</t>
  </si>
  <si>
    <t>SUB TOTAL</t>
  </si>
  <si>
    <t>INSURANCE</t>
  </si>
  <si>
    <t>OVERHEAD &amp; PROFIT</t>
  </si>
  <si>
    <t>Estimate of Materials and Cost of Construction</t>
  </si>
  <si>
    <t>Project:</t>
  </si>
  <si>
    <t>Project Location:</t>
  </si>
  <si>
    <t>ITEM #</t>
  </si>
  <si>
    <t>REF. SHEET</t>
  </si>
  <si>
    <t>DETAIL</t>
  </si>
  <si>
    <t>CSI SECT</t>
  </si>
  <si>
    <t>QTY.</t>
  </si>
  <si>
    <t>WASTAGE</t>
  </si>
  <si>
    <t>QTY WITH
WASTAGE</t>
  </si>
  <si>
    <t>UNIT</t>
  </si>
  <si>
    <t>UNIT MATERIAL COST</t>
  </si>
  <si>
    <t>TOTAL MATERIAL COST</t>
  </si>
  <si>
    <t>UNIT LABOR HOUR</t>
  </si>
  <si>
    <t>TOTAL MANHOURS</t>
  </si>
  <si>
    <t>LABOR $/HR</t>
  </si>
  <si>
    <t>TOTAL LABOR COST</t>
  </si>
  <si>
    <t>LABOR + MAT TOTAL COST</t>
  </si>
  <si>
    <t>TRADE COST</t>
  </si>
  <si>
    <t>DIV-01</t>
  </si>
  <si>
    <t>GENERAL</t>
  </si>
  <si>
    <t xml:space="preserve"> </t>
  </si>
  <si>
    <t>INDIRECT PROJECT COSTS</t>
  </si>
  <si>
    <t>General Liability Insurance</t>
  </si>
  <si>
    <t>LS</t>
  </si>
  <si>
    <t>General Conditions (Backoffice Overhead)</t>
  </si>
  <si>
    <t>DIRECT PROJECT COSTS</t>
  </si>
  <si>
    <t>Bonding Fee (If required)</t>
  </si>
  <si>
    <t>Permits</t>
  </si>
  <si>
    <t>Equipment Rental</t>
  </si>
  <si>
    <t>Travel, Tools, Gas</t>
  </si>
  <si>
    <t>Mobilization</t>
  </si>
  <si>
    <t>Temp. Facilities</t>
  </si>
  <si>
    <t>Temp. Signage and Protection</t>
  </si>
  <si>
    <t>Temp. Fencing</t>
  </si>
  <si>
    <t>Field Superintendent/Foreman (Full Time)</t>
  </si>
  <si>
    <t>Final Cleaning</t>
  </si>
  <si>
    <t>LF</t>
  </si>
  <si>
    <t>SF</t>
  </si>
  <si>
    <t/>
  </si>
  <si>
    <t>EA</t>
  </si>
  <si>
    <t>SHEETS</t>
  </si>
  <si>
    <t>(10'-0"x4'-2") Insul. Hollow Metal Roll Up Door W/ Steel Frame</t>
  </si>
  <si>
    <t>(8'-0"x4'-2") Insul. Hollow Metal Roll Up Door W/ Steel Frame</t>
  </si>
  <si>
    <t>DIV-09</t>
  </si>
  <si>
    <t>FINISHES</t>
  </si>
  <si>
    <t>Walls</t>
  </si>
  <si>
    <t>2X6 Exterior Wall</t>
  </si>
  <si>
    <t>2X6 Wood Studs @ 16" O.C. @ 10' H</t>
  </si>
  <si>
    <t>2X6 P.T. Bottom Plate @ 16' L</t>
  </si>
  <si>
    <t>2x6 Wood Top Plates @ 16' L</t>
  </si>
  <si>
    <t xml:space="preserve">(4'x10'x5/8") VHI Gypsum Board Panel </t>
  </si>
  <si>
    <t xml:space="preserve">(4'x10'x5/8") CDX Plywood Share Wall Sheathing </t>
  </si>
  <si>
    <t xml:space="preserve">4" Th. Closed Cell Spray Foam Insulation </t>
  </si>
  <si>
    <t xml:space="preserve">Acoustical Sealant </t>
  </si>
  <si>
    <t>Wall Type A1 As:</t>
  </si>
  <si>
    <t>2X6 Wood Studs @ 16" O.C. @ 10'-6"  H</t>
  </si>
  <si>
    <t xml:space="preserve">(4'x10'x7/16") Plywood Sheathing </t>
  </si>
  <si>
    <t xml:space="preserve">OMIT Insulation </t>
  </si>
  <si>
    <t>Wall Type A2 As:</t>
  </si>
  <si>
    <t>Wall Type A3 As:</t>
  </si>
  <si>
    <t>Wall Type B As:</t>
  </si>
  <si>
    <t>Wall Type B1 As:</t>
  </si>
  <si>
    <t>Wall Type C As:</t>
  </si>
  <si>
    <t>6" R-21 Kraft Faced Insulation</t>
  </si>
  <si>
    <t>Wall Type C1 As:</t>
  </si>
  <si>
    <t xml:space="preserve">(4'x10'x5/8") B/C plywood Sheathing </t>
  </si>
  <si>
    <t>Wall Type D As:</t>
  </si>
  <si>
    <t>Wall Type E As:</t>
  </si>
  <si>
    <t>Wall Type E1 As:</t>
  </si>
  <si>
    <t>Wall Type E2 As:</t>
  </si>
  <si>
    <t xml:space="preserve">2X6 Exterior Capula Wall </t>
  </si>
  <si>
    <t>2X6 Wood Studs @ 16" O.C. @ 8' H</t>
  </si>
  <si>
    <t xml:space="preserve">(4'x8'x5/8") VHI Gypsum Board Panel </t>
  </si>
  <si>
    <t xml:space="preserve">(4'x8'x5/8") CDX Plywood Share Wall Sheathing </t>
  </si>
  <si>
    <t>2x6 Interior Cupola Wall</t>
  </si>
  <si>
    <t>Gable Accent Wall</t>
  </si>
  <si>
    <t xml:space="preserve">(4'X8'X5/8" ) Zip Sheathing </t>
  </si>
  <si>
    <t xml:space="preserve">2x6 Exterior Gable End Wall </t>
  </si>
  <si>
    <t>1A/A-110 @ Column</t>
  </si>
  <si>
    <t>2x6 Wood Studs @ 10'-6" H</t>
  </si>
  <si>
    <t xml:space="preserve">2X6 Top &amp; Bottom Plates @ 16' L </t>
  </si>
  <si>
    <t xml:space="preserve">Tapping &amp; Mudding </t>
  </si>
  <si>
    <t xml:space="preserve">Tapping </t>
  </si>
  <si>
    <t xml:space="preserve">Mudding </t>
  </si>
  <si>
    <t>LBS</t>
  </si>
  <si>
    <t>Screws</t>
  </si>
  <si>
    <t>Ceiling Insulation</t>
  </si>
  <si>
    <t xml:space="preserve">5-1/2" Thick Closed -Cell Spray Foam Insulation </t>
  </si>
  <si>
    <t>Flooring</t>
  </si>
  <si>
    <t>Epoxy Paint</t>
  </si>
  <si>
    <t>Wall Base</t>
  </si>
  <si>
    <t>1" Concave Radius Cove Base w/ Epoxy Finish</t>
  </si>
  <si>
    <t xml:space="preserve">Trim paint </t>
  </si>
  <si>
    <t xml:space="preserve">Doors Trim  paint </t>
  </si>
  <si>
    <t>Ceiling</t>
  </si>
  <si>
    <t>(4'x8'x1/2") Gypsum Board Ceiling (3306 SF)</t>
  </si>
  <si>
    <t>(4'x8'x5/8") Gypsum Board Ceiling @ Cupola (82 SF)</t>
  </si>
  <si>
    <t xml:space="preserve">Soffit Framing </t>
  </si>
  <si>
    <t xml:space="preserve">1/A-111 Soffit </t>
  </si>
  <si>
    <t xml:space="preserve">2x2 Furring Studs @ 16" O.C. @ 8'-0" L </t>
  </si>
  <si>
    <t xml:space="preserve">2X2 Top &amp; Bottom Plates @ 16' L </t>
  </si>
  <si>
    <t>(4'x8'x1/2") VHI Gypsum Board Panel (54 SF)</t>
  </si>
  <si>
    <t>3/A-111 Soffit</t>
  </si>
  <si>
    <t>2-1/2" 20 Ga Metal Framing @ 24" O.C. @ 8'-0" H</t>
  </si>
  <si>
    <t xml:space="preserve">2-1/2" Top &amp; Bottom Tracks @ 16' L </t>
  </si>
  <si>
    <t>(4'x8'x1/2") VHI Gypsum Board Panel (180 SF)</t>
  </si>
  <si>
    <t>Interior Window Sill</t>
  </si>
  <si>
    <t>Corien Sill W/ 1/4" Bull Nose</t>
  </si>
  <si>
    <t>Backsplash Tile</t>
  </si>
  <si>
    <t>1'-6" h Back Splash Tile</t>
  </si>
  <si>
    <t xml:space="preserve">Fiber Reinforcement Panel </t>
  </si>
  <si>
    <t xml:space="preserve">FRP: Fiber Reinforcement Panel </t>
  </si>
  <si>
    <t xml:space="preserve">Wall Paint </t>
  </si>
  <si>
    <t xml:space="preserve">Exposed Plywood </t>
  </si>
  <si>
    <t xml:space="preserve">(4'x10'x5/8") B/C plywood Exposed </t>
  </si>
  <si>
    <t>Ceiling Paint</t>
  </si>
  <si>
    <t>Gypsum Board Ceiling Paint</t>
  </si>
  <si>
    <t xml:space="preserve">Doors Paint </t>
  </si>
  <si>
    <t>CONTIGENCY</t>
  </si>
  <si>
    <t>TOTAL BASE BID</t>
  </si>
  <si>
    <t>Total Man-hours</t>
  </si>
  <si>
    <t>Crew Size</t>
  </si>
  <si>
    <t>Working Days</t>
  </si>
  <si>
    <t>Months</t>
  </si>
  <si>
    <t>Finishes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</si>
</sst>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-&quot;$&quot;* #,##0_-;\-&quot;$&quot;* #,##0_-;_-&quot;$&quot;* &quot;-&quot;??_-;_-@_-"/>
    <numFmt numFmtId="166" formatCode="_(&quot;$&quot;* #,##0_);_(&quot;$&quot;* \(#,##0\);_(&quot;$&quot;* &quot;-&quot;?_);_(@_)"/>
    <numFmt numFmtId="167" formatCode="0.000"/>
    <numFmt numFmtId="168" formatCode="_(&quot;$&quot;* #,##0_);_(&quot;$&quot;* \(#,##0\);_(&quot;$&quot;* &quot;-&quot;??_);_(@_)"/>
    <numFmt numFmtId="169" formatCode="_(* #,##0_);_(* \(#,##0\);_(* &quot;-&quot;??_);_(@_)"/>
  </numFmts>
  <fonts count="24">
    <font>
      <sz val="12"/>
      <name val="Arial"/>
      <charset val="134"/>
    </font>
    <font>
      <sz val="7"/>
      <color theme="1"/>
      <name val="Times New Roman"/>
      <family val="1"/>
    </font>
    <font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63"/>
      <name val="Calibri"/>
      <family val="2"/>
      <scheme val="minor"/>
    </font>
    <font>
      <sz val="12"/>
      <name val="Abadi"/>
      <family val="2"/>
    </font>
    <font>
      <sz val="12"/>
      <color theme="1"/>
      <name val="Calibri"/>
      <family val="2"/>
      <scheme val="minor"/>
    </font>
    <font>
      <b/>
      <sz val="16"/>
      <color indexed="63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14548173467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auto="1"/>
      </right>
      <top/>
      <bottom style="double">
        <color indexed="62"/>
      </bottom>
      <diagonal/>
    </border>
    <border>
      <left style="thin">
        <color auto="1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5">
    <xf numFmtId="0" fontId="0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9" borderId="19" applyNumberFormat="0" applyFont="0" applyAlignment="0" applyProtection="0"/>
    <xf numFmtId="0" fontId="20" fillId="10" borderId="20" applyNumberFormat="0" applyAlignment="0" applyProtection="0"/>
    <xf numFmtId="0" fontId="21" fillId="11" borderId="21" applyNumberFormat="0" applyAlignment="0" applyProtection="0"/>
    <xf numFmtId="0" fontId="22" fillId="0" borderId="1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22" applyNumberFormat="0" applyFont="0" applyAlignment="0" applyProtection="0"/>
    <xf numFmtId="0" fontId="18" fillId="12" borderId="22" applyNumberFormat="0" applyFont="0" applyAlignment="0" applyProtection="0"/>
    <xf numFmtId="0" fontId="18" fillId="12" borderId="22" applyNumberFormat="0" applyFont="0" applyAlignment="0" applyProtection="0"/>
  </cellStyleXfs>
  <cellXfs count="10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16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2" fontId="4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horizontal="center" vertical="center" wrapText="1"/>
    </xf>
    <xf numFmtId="9" fontId="4" fillId="0" borderId="0" xfId="3" applyFont="1" applyAlignment="1">
      <alignment horizontal="center" vertical="center" wrapText="1"/>
    </xf>
    <xf numFmtId="44" fontId="4" fillId="0" borderId="0" xfId="2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9" fontId="4" fillId="0" borderId="0" xfId="3" applyFont="1" applyBorder="1" applyAlignment="1">
      <alignment horizontal="center" vertical="center" wrapText="1"/>
    </xf>
    <xf numFmtId="44" fontId="4" fillId="0" borderId="0" xfId="2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44" fontId="7" fillId="0" borderId="0" xfId="2" applyFont="1" applyBorder="1" applyAlignment="1">
      <alignment horizontal="center" vertical="center"/>
    </xf>
    <xf numFmtId="165" fontId="7" fillId="0" borderId="0" xfId="0" applyNumberFormat="1" applyFont="1" applyAlignment="1">
      <alignment wrapText="1"/>
    </xf>
    <xf numFmtId="44" fontId="7" fillId="0" borderId="0" xfId="2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5" fontId="7" fillId="0" borderId="0" xfId="0" applyNumberFormat="1" applyFont="1" applyAlignment="1">
      <alignment vertical="center" wrapText="1"/>
    </xf>
    <xf numFmtId="164" fontId="4" fillId="0" borderId="3" xfId="0" applyNumberFormat="1" applyFont="1" applyBorder="1" applyAlignment="1">
      <alignment vertical="center"/>
    </xf>
    <xf numFmtId="0" fontId="8" fillId="2" borderId="4" xfId="5" applyFont="1" applyFill="1" applyBorder="1" applyAlignment="1" applyProtection="1">
      <alignment horizontal="center" vertical="center" wrapText="1"/>
    </xf>
    <xf numFmtId="0" fontId="8" fillId="2" borderId="5" xfId="5" applyFont="1" applyFill="1" applyBorder="1" applyAlignment="1" applyProtection="1">
      <alignment horizontal="center" vertical="center" wrapText="1"/>
    </xf>
    <xf numFmtId="2" fontId="8" fillId="2" borderId="5" xfId="5" applyNumberFormat="1" applyFont="1" applyFill="1" applyBorder="1" applyAlignment="1" applyProtection="1">
      <alignment horizontal="center" vertical="center" wrapText="1"/>
    </xf>
    <xf numFmtId="9" fontId="8" fillId="2" borderId="5" xfId="3" applyFont="1" applyFill="1" applyBorder="1" applyAlignment="1" applyProtection="1">
      <alignment horizontal="center" vertical="center" wrapText="1"/>
    </xf>
    <xf numFmtId="44" fontId="8" fillId="2" borderId="5" xfId="2" applyFont="1" applyFill="1" applyBorder="1" applyAlignment="1" applyProtection="1">
      <alignment horizontal="center" vertical="center" wrapText="1"/>
    </xf>
    <xf numFmtId="2" fontId="8" fillId="2" borderId="6" xfId="5" applyNumberFormat="1" applyFont="1" applyFill="1" applyBorder="1" applyAlignment="1" applyProtection="1">
      <alignment horizontal="center" vertical="center" wrapText="1"/>
    </xf>
    <xf numFmtId="0" fontId="8" fillId="2" borderId="7" xfId="5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10" fillId="3" borderId="8" xfId="6" applyFont="1" applyFill="1" applyBorder="1" applyAlignment="1">
      <alignment horizontal="center" vertical="center"/>
    </xf>
    <xf numFmtId="0" fontId="10" fillId="3" borderId="9" xfId="6" applyFont="1" applyFill="1" applyBorder="1" applyAlignment="1">
      <alignment horizontal="center" vertical="center"/>
    </xf>
    <xf numFmtId="0" fontId="10" fillId="3" borderId="9" xfId="6" applyFont="1" applyFill="1" applyBorder="1" applyAlignment="1">
      <alignment horizontal="center" vertical="top"/>
    </xf>
    <xf numFmtId="0" fontId="10" fillId="3" borderId="9" xfId="6" applyFont="1" applyFill="1" applyBorder="1" applyAlignment="1">
      <alignment vertical="top"/>
    </xf>
    <xf numFmtId="9" fontId="10" fillId="3" borderId="9" xfId="3" applyFont="1" applyFill="1" applyBorder="1" applyAlignment="1">
      <alignment vertical="center"/>
    </xf>
    <xf numFmtId="0" fontId="10" fillId="3" borderId="9" xfId="6" applyFont="1" applyFill="1" applyBorder="1" applyAlignment="1">
      <alignment vertical="center"/>
    </xf>
    <xf numFmtId="44" fontId="10" fillId="3" borderId="9" xfId="2" applyFont="1" applyFill="1" applyBorder="1" applyAlignment="1">
      <alignment vertical="center"/>
    </xf>
    <xf numFmtId="0" fontId="10" fillId="3" borderId="10" xfId="6" applyFont="1" applyFill="1" applyBorder="1" applyAlignment="1">
      <alignment vertical="center"/>
    </xf>
    <xf numFmtId="42" fontId="10" fillId="3" borderId="11" xfId="6" applyNumberFormat="1" applyFont="1" applyFill="1" applyBorder="1" applyAlignment="1">
      <alignment vertical="center"/>
    </xf>
    <xf numFmtId="41" fontId="3" fillId="0" borderId="0" xfId="16" applyNumberFormat="1" applyFont="1" applyAlignment="1">
      <alignment vertical="center"/>
    </xf>
    <xf numFmtId="1" fontId="4" fillId="4" borderId="8" xfId="4" applyNumberFormat="1" applyFont="1" applyFill="1" applyBorder="1" applyAlignment="1">
      <alignment horizontal="center" vertical="center"/>
    </xf>
    <xf numFmtId="1" fontId="4" fillId="4" borderId="9" xfId="4" applyNumberFormat="1" applyFont="1" applyFill="1" applyBorder="1" applyAlignment="1">
      <alignment horizontal="center" vertical="center"/>
    </xf>
    <xf numFmtId="1" fontId="4" fillId="4" borderId="9" xfId="4" applyNumberFormat="1" applyFont="1" applyFill="1" applyBorder="1" applyAlignment="1">
      <alignment horizontal="center" vertical="top"/>
    </xf>
    <xf numFmtId="0" fontId="4" fillId="4" borderId="9" xfId="4" applyFont="1" applyFill="1" applyBorder="1" applyAlignment="1">
      <alignment horizontal="justify" vertical="top" wrapText="1"/>
    </xf>
    <xf numFmtId="1" fontId="8" fillId="0" borderId="9" xfId="0" applyNumberFormat="1" applyFont="1" applyBorder="1" applyAlignment="1">
      <alignment horizontal="center" vertical="center"/>
    </xf>
    <xf numFmtId="9" fontId="4" fillId="4" borderId="9" xfId="3" applyFont="1" applyFill="1" applyBorder="1" applyAlignment="1">
      <alignment horizontal="right" vertical="center"/>
    </xf>
    <xf numFmtId="41" fontId="4" fillId="4" borderId="9" xfId="4" applyNumberFormat="1" applyFont="1" applyFill="1" applyBorder="1" applyAlignment="1">
      <alignment horizontal="right" vertical="center"/>
    </xf>
    <xf numFmtId="0" fontId="4" fillId="4" borderId="9" xfId="4" applyFont="1" applyFill="1" applyBorder="1" applyAlignment="1">
      <alignment horizontal="center" vertical="center"/>
    </xf>
    <xf numFmtId="44" fontId="4" fillId="4" borderId="9" xfId="2" applyFont="1" applyFill="1" applyBorder="1" applyAlignment="1" applyProtection="1">
      <alignment horizontal="left" vertical="center"/>
    </xf>
    <xf numFmtId="166" fontId="4" fillId="4" borderId="9" xfId="4" applyNumberFormat="1" applyFont="1" applyFill="1" applyBorder="1" applyAlignment="1" applyProtection="1">
      <alignment horizontal="left" vertical="center"/>
    </xf>
    <xf numFmtId="166" fontId="4" fillId="4" borderId="10" xfId="4" applyNumberFormat="1" applyFont="1" applyFill="1" applyBorder="1" applyAlignment="1" applyProtection="1">
      <alignment horizontal="left" vertical="center"/>
    </xf>
    <xf numFmtId="42" fontId="4" fillId="4" borderId="11" xfId="4" applyNumberFormat="1" applyFont="1" applyFill="1" applyBorder="1" applyAlignment="1" applyProtection="1">
      <alignment horizontal="left" vertical="center"/>
    </xf>
    <xf numFmtId="0" fontId="8" fillId="5" borderId="9" xfId="4" applyFont="1" applyFill="1" applyBorder="1" applyAlignment="1">
      <alignment horizontal="justify" vertical="top" wrapText="1"/>
    </xf>
    <xf numFmtId="0" fontId="11" fillId="0" borderId="9" xfId="33" applyNumberFormat="1" applyFont="1" applyFill="1" applyBorder="1" applyAlignment="1">
      <alignment horizontal="left" vertical="center" wrapText="1"/>
    </xf>
    <xf numFmtId="0" fontId="12" fillId="0" borderId="9" xfId="0" applyFont="1" applyBorder="1"/>
    <xf numFmtId="9" fontId="10" fillId="3" borderId="9" xfId="3" applyFont="1" applyFill="1" applyBorder="1" applyAlignment="1">
      <alignment horizontal="right" vertical="center"/>
    </xf>
    <xf numFmtId="0" fontId="10" fillId="3" borderId="9" xfId="6" applyFont="1" applyFill="1" applyBorder="1" applyAlignment="1">
      <alignment horizontal="right" vertical="center"/>
    </xf>
    <xf numFmtId="44" fontId="13" fillId="6" borderId="9" xfId="2" applyFont="1" applyFill="1" applyBorder="1" applyAlignment="1">
      <alignment vertical="center"/>
    </xf>
    <xf numFmtId="166" fontId="10" fillId="3" borderId="9" xfId="6" applyNumberFormat="1" applyFont="1" applyFill="1" applyBorder="1" applyAlignment="1">
      <alignment vertical="center"/>
    </xf>
    <xf numFmtId="166" fontId="10" fillId="3" borderId="10" xfId="6" applyNumberFormat="1" applyFont="1" applyFill="1" applyBorder="1" applyAlignment="1">
      <alignment vertical="center"/>
    </xf>
    <xf numFmtId="1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2" fontId="4" fillId="4" borderId="9" xfId="4" applyNumberFormat="1" applyFont="1" applyFill="1" applyBorder="1" applyAlignment="1" applyProtection="1">
      <alignment horizontal="center" vertical="center"/>
    </xf>
    <xf numFmtId="167" fontId="4" fillId="4" borderId="9" xfId="4" applyNumberFormat="1" applyFont="1" applyFill="1" applyBorder="1" applyAlignment="1" applyProtection="1">
      <alignment horizontal="center" vertical="center"/>
    </xf>
    <xf numFmtId="167" fontId="10" fillId="3" borderId="9" xfId="2" applyNumberFormat="1" applyFont="1" applyFill="1" applyBorder="1" applyAlignment="1">
      <alignment vertical="center"/>
    </xf>
    <xf numFmtId="167" fontId="4" fillId="4" borderId="9" xfId="4" applyNumberFormat="1" applyFont="1" applyFill="1" applyBorder="1" applyAlignment="1" applyProtection="1">
      <alignment horizontal="left" vertical="center"/>
    </xf>
    <xf numFmtId="0" fontId="14" fillId="7" borderId="13" xfId="7" applyFont="1" applyFill="1" applyBorder="1" applyAlignment="1">
      <alignment horizontal="center" vertical="center"/>
    </xf>
    <xf numFmtId="0" fontId="14" fillId="7" borderId="13" xfId="7" applyFont="1" applyFill="1" applyBorder="1" applyAlignment="1">
      <alignment horizontal="left" vertical="top"/>
    </xf>
    <xf numFmtId="0" fontId="14" fillId="7" borderId="13" xfId="7" applyFont="1" applyFill="1" applyBorder="1" applyAlignment="1">
      <alignment vertical="top"/>
    </xf>
    <xf numFmtId="164" fontId="14" fillId="7" borderId="13" xfId="7" applyNumberFormat="1" applyFont="1" applyFill="1" applyBorder="1" applyAlignment="1" applyProtection="1">
      <alignment horizontal="center" vertical="center"/>
    </xf>
    <xf numFmtId="9" fontId="14" fillId="7" borderId="13" xfId="3" applyFont="1" applyFill="1" applyBorder="1" applyAlignment="1" applyProtection="1">
      <alignment horizontal="center" vertical="center"/>
    </xf>
    <xf numFmtId="44" fontId="14" fillId="7" borderId="14" xfId="2" applyFont="1" applyFill="1" applyBorder="1" applyAlignment="1">
      <alignment vertical="center"/>
    </xf>
    <xf numFmtId="42" fontId="14" fillId="7" borderId="14" xfId="7" applyNumberFormat="1" applyFont="1" applyFill="1" applyBorder="1" applyAlignment="1">
      <alignment vertical="center"/>
    </xf>
    <xf numFmtId="0" fontId="9" fillId="0" borderId="0" xfId="0" applyFont="1" applyAlignment="1">
      <alignment vertical="top"/>
    </xf>
    <xf numFmtId="0" fontId="14" fillId="7" borderId="15" xfId="7" applyFont="1" applyFill="1" applyBorder="1" applyAlignment="1">
      <alignment horizontal="left" vertical="center"/>
    </xf>
    <xf numFmtId="0" fontId="14" fillId="7" borderId="16" xfId="7" applyFont="1" applyFill="1" applyBorder="1" applyAlignment="1">
      <alignment horizontal="left" vertical="center"/>
    </xf>
    <xf numFmtId="0" fontId="14" fillId="7" borderId="17" xfId="7" applyFont="1" applyFill="1" applyAlignment="1">
      <alignment horizontal="center" vertical="center"/>
    </xf>
    <xf numFmtId="0" fontId="14" fillId="7" borderId="17" xfId="7" applyFont="1" applyFill="1" applyAlignment="1">
      <alignment horizontal="left" vertical="top"/>
    </xf>
    <xf numFmtId="0" fontId="14" fillId="7" borderId="17" xfId="7" applyFont="1" applyFill="1" applyAlignment="1">
      <alignment vertical="top"/>
    </xf>
    <xf numFmtId="164" fontId="14" fillId="7" borderId="17" xfId="7" applyNumberFormat="1" applyFont="1" applyFill="1" applyAlignment="1" applyProtection="1">
      <alignment horizontal="center" vertical="center"/>
    </xf>
    <xf numFmtId="9" fontId="14" fillId="7" borderId="17" xfId="3" applyFont="1" applyFill="1" applyBorder="1" applyAlignment="1" applyProtection="1">
      <alignment horizontal="center" vertical="center"/>
    </xf>
    <xf numFmtId="9" fontId="14" fillId="7" borderId="17" xfId="3" applyFont="1" applyFill="1" applyBorder="1" applyAlignment="1">
      <alignment horizontal="center" vertical="center"/>
    </xf>
    <xf numFmtId="168" fontId="14" fillId="7" borderId="17" xfId="7" applyNumberFormat="1" applyFont="1" applyFill="1" applyAlignment="1">
      <alignment horizontal="left" vertical="center"/>
    </xf>
    <xf numFmtId="168" fontId="14" fillId="7" borderId="18" xfId="7" applyNumberFormat="1" applyFont="1" applyFill="1" applyBorder="1" applyAlignment="1">
      <alignment vertical="center"/>
    </xf>
    <xf numFmtId="0" fontId="14" fillId="7" borderId="17" xfId="7" applyFont="1" applyFill="1" applyAlignment="1">
      <alignment horizontal="left" vertical="center"/>
    </xf>
    <xf numFmtId="0" fontId="14" fillId="7" borderId="17" xfId="7" applyNumberFormat="1" applyFont="1" applyFill="1" applyAlignment="1">
      <alignment horizontal="left" vertical="center"/>
    </xf>
    <xf numFmtId="44" fontId="14" fillId="7" borderId="17" xfId="2" applyFont="1" applyFill="1" applyBorder="1" applyAlignment="1">
      <alignment horizontal="left" vertical="center"/>
    </xf>
    <xf numFmtId="169" fontId="15" fillId="8" borderId="0" xfId="1" applyNumberFormat="1" applyFont="1" applyFill="1" applyAlignment="1">
      <alignment horizontal="right" vertical="center"/>
    </xf>
    <xf numFmtId="0" fontId="16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right" vertical="center"/>
    </xf>
    <xf numFmtId="0" fontId="17" fillId="8" borderId="0" xfId="0" applyFont="1" applyFill="1" applyAlignment="1">
      <alignment horizontal="center" vertical="center"/>
    </xf>
    <xf numFmtId="169" fontId="15" fillId="8" borderId="0" xfId="0" applyNumberFormat="1" applyFont="1" applyFill="1" applyAlignment="1">
      <alignment horizontal="center" vertical="center"/>
    </xf>
    <xf numFmtId="0" fontId="8" fillId="0" borderId="9" xfId="0" applyFont="1" applyBorder="1"/>
    <xf numFmtId="2" fontId="5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4" fillId="7" borderId="12" xfId="7" applyFont="1" applyFill="1" applyBorder="1" applyAlignment="1">
      <alignment horizontal="left" vertical="center"/>
    </xf>
    <xf numFmtId="0" fontId="14" fillId="7" borderId="13" xfId="7" applyFont="1" applyFill="1" applyBorder="1" applyAlignment="1">
      <alignment horizontal="left" vertical="center"/>
    </xf>
    <xf numFmtId="0" fontId="14" fillId="7" borderId="15" xfId="7" applyFont="1" applyFill="1" applyBorder="1" applyAlignment="1">
      <alignment horizontal="left" vertical="center"/>
    </xf>
    <xf numFmtId="0" fontId="14" fillId="7" borderId="16" xfId="7" applyFont="1" applyFill="1" applyBorder="1" applyAlignment="1">
      <alignment horizontal="left" vertical="center"/>
    </xf>
  </cellXfs>
  <cellStyles count="35">
    <cellStyle name="Comma" xfId="1" builtinId="3"/>
    <cellStyle name="Comma 2" xfId="8" xr:uid="{00000000-0005-0000-0000-000031000000}"/>
    <cellStyle name="Comma 2 2" xfId="9" xr:uid="{00000000-0005-0000-0000-000032000000}"/>
    <cellStyle name="Currency" xfId="2" builtinId="4"/>
    <cellStyle name="Currency 2" xfId="10" xr:uid="{00000000-0005-0000-0000-000033000000}"/>
    <cellStyle name="Currency 2 2 2" xfId="11" xr:uid="{00000000-0005-0000-0000-000034000000}"/>
    <cellStyle name="Input" xfId="5" builtinId="20"/>
    <cellStyle name="Normal" xfId="0" builtinId="0"/>
    <cellStyle name="Normal 10" xfId="12" xr:uid="{00000000-0005-0000-0000-000035000000}"/>
    <cellStyle name="Normal 11" xfId="13" xr:uid="{00000000-0005-0000-0000-000036000000}"/>
    <cellStyle name="Normal 2" xfId="14" xr:uid="{00000000-0005-0000-0000-000037000000}"/>
    <cellStyle name="Normal 2 2" xfId="15" xr:uid="{00000000-0005-0000-0000-000038000000}"/>
    <cellStyle name="Normal 2 3" xfId="16" xr:uid="{00000000-0005-0000-0000-000039000000}"/>
    <cellStyle name="Normal 2 3 2" xfId="17" xr:uid="{00000000-0005-0000-0000-00003A000000}"/>
    <cellStyle name="Normal 3" xfId="18" xr:uid="{00000000-0005-0000-0000-00003B000000}"/>
    <cellStyle name="Normal 3 2" xfId="19" xr:uid="{00000000-0005-0000-0000-00003C000000}"/>
    <cellStyle name="Normal 4" xfId="20" xr:uid="{00000000-0005-0000-0000-00003D000000}"/>
    <cellStyle name="Normal 4 2" xfId="21" xr:uid="{00000000-0005-0000-0000-00003E000000}"/>
    <cellStyle name="Normal 4 2 2" xfId="22" xr:uid="{00000000-0005-0000-0000-00003F000000}"/>
    <cellStyle name="Normal 4 3" xfId="23" xr:uid="{00000000-0005-0000-0000-000040000000}"/>
    <cellStyle name="Normal 4 3 2" xfId="24" xr:uid="{00000000-0005-0000-0000-000041000000}"/>
    <cellStyle name="Normal 4 4" xfId="25" xr:uid="{00000000-0005-0000-0000-000042000000}"/>
    <cellStyle name="Normal 5" xfId="26" xr:uid="{00000000-0005-0000-0000-000043000000}"/>
    <cellStyle name="Normal 6" xfId="27" xr:uid="{00000000-0005-0000-0000-000044000000}"/>
    <cellStyle name="Normal 7" xfId="28" xr:uid="{00000000-0005-0000-0000-000045000000}"/>
    <cellStyle name="Normal 7 2" xfId="29" xr:uid="{00000000-0005-0000-0000-000046000000}"/>
    <cellStyle name="Normal 8" xfId="30" xr:uid="{00000000-0005-0000-0000-000047000000}"/>
    <cellStyle name="Normal 9" xfId="31" xr:uid="{00000000-0005-0000-0000-000048000000}"/>
    <cellStyle name="Note" xfId="4" builtinId="10"/>
    <cellStyle name="Note 2" xfId="32" xr:uid="{00000000-0005-0000-0000-000049000000}"/>
    <cellStyle name="Note 2 2 2 2" xfId="33" xr:uid="{00000000-0005-0000-0000-00004A000000}"/>
    <cellStyle name="Note 3 2" xfId="34" xr:uid="{00000000-0005-0000-0000-00004B000000}"/>
    <cellStyle name="Output" xfId="6" builtinId="21"/>
    <cellStyle name="Percent" xfId="3" builtinId="5"/>
    <cellStyle name="Total" xfId="7" builtinId="25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1541318</xdr:colOff>
      <xdr:row>1</xdr:row>
      <xdr:rowOff>17318</xdr:rowOff>
    </xdr:from>
    <xdr:to>
      <xdr:col>17</xdr:col>
      <xdr:colOff>34636</xdr:colOff>
      <xdr:row>6</xdr:row>
      <xdr:rowOff>238992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A9CDEF-B4BD-BC42-5B76-7996D02AC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4045" y="311727"/>
          <a:ext cx="7412182" cy="1676401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186"/>
  <sheetViews>
    <sheetView tabSelected="1" zoomScale="55" zoomScaleNormal="55" zoomScaleSheetLayoutView="40" workbookViewId="0">
      <pane ySplit="8" topLeftCell="A9" activePane="bottomLeft" state="frozen"/>
      <selection pane="bottomLeft" activeCell="E4" sqref="E4"/>
    </sheetView>
  </sheetViews>
  <sheetFormatPr defaultColWidth="8.88671875" defaultRowHeight="15.75"/>
  <cols>
    <col min="1" max="1" width="6" style="4" customWidth="1"/>
    <col min="2" max="2" width="8.6640625" style="4" customWidth="1"/>
    <col min="3" max="3" width="9.5546875" style="4" customWidth="1"/>
    <col min="4" max="4" width="7.88671875" style="5" customWidth="1"/>
    <col min="5" max="5" width="62.44140625" style="6" customWidth="1"/>
    <col min="6" max="6" width="7.33203125" style="7" customWidth="1"/>
    <col min="7" max="7" width="7.33203125" style="8" customWidth="1"/>
    <col min="8" max="8" width="11.77734375" style="7" customWidth="1"/>
    <col min="9" max="9" width="21.88671875" style="4" customWidth="1"/>
    <col min="10" max="10" width="13.33203125" style="9" customWidth="1"/>
    <col min="11" max="11" width="18.21875" style="9" customWidth="1"/>
    <col min="12" max="12" width="11.44140625" style="9" customWidth="1"/>
    <col min="13" max="14" width="15.109375" style="9" customWidth="1"/>
    <col min="15" max="16" width="14.33203125" style="10" customWidth="1"/>
    <col min="17" max="17" width="15.44140625" style="11" customWidth="1"/>
    <col min="18" max="18" width="9.6640625" style="12"/>
    <col min="19" max="19" width="10.33203125" style="12" customWidth="1"/>
    <col min="20" max="16384" width="8.88671875" style="12"/>
  </cols>
  <sheetData>
    <row r="1" spans="1:25" s="1" customFormat="1" ht="22.5">
      <c r="A1" s="99" t="s">
        <v>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25">
      <c r="A2" s="13"/>
      <c r="G2" s="14"/>
      <c r="J2" s="15"/>
      <c r="K2" s="15"/>
      <c r="L2" s="15"/>
      <c r="M2" s="15"/>
      <c r="N2" s="15"/>
      <c r="Q2" s="16"/>
    </row>
    <row r="3" spans="1:25" ht="20.25">
      <c r="B3" s="17"/>
      <c r="C3" s="17"/>
      <c r="D3" s="18"/>
      <c r="E3" s="19"/>
      <c r="G3" s="14"/>
      <c r="J3" s="15"/>
      <c r="K3" s="15"/>
      <c r="L3" s="20"/>
      <c r="M3" s="20"/>
      <c r="N3" s="20"/>
      <c r="O3" s="17"/>
      <c r="P3" s="17"/>
      <c r="Q3" s="16"/>
    </row>
    <row r="4" spans="1:25" ht="20.25">
      <c r="B4" s="17"/>
      <c r="C4" s="17"/>
      <c r="D4" s="18" t="s">
        <v>5</v>
      </c>
      <c r="E4" s="21" t="s">
        <v>129</v>
      </c>
      <c r="G4" s="14"/>
      <c r="J4" s="15"/>
      <c r="K4" s="15"/>
      <c r="L4" s="22"/>
      <c r="M4" s="22"/>
      <c r="N4" s="22"/>
      <c r="O4" s="23"/>
      <c r="P4" s="23"/>
      <c r="Q4" s="16"/>
    </row>
    <row r="5" spans="1:25" ht="37.5" customHeight="1">
      <c r="B5" s="17"/>
      <c r="C5" s="17"/>
      <c r="D5" s="24" t="s">
        <v>6</v>
      </c>
      <c r="E5" s="25"/>
      <c r="G5" s="14"/>
      <c r="J5" s="15"/>
      <c r="K5" s="15"/>
      <c r="L5" s="22"/>
      <c r="M5" s="22"/>
      <c r="N5" s="22"/>
      <c r="O5" s="23"/>
      <c r="P5" s="23"/>
      <c r="Q5" s="16"/>
    </row>
    <row r="6" spans="1:25" ht="19.7" customHeight="1">
      <c r="A6" s="13"/>
      <c r="G6" s="14"/>
      <c r="J6" s="15"/>
      <c r="K6" s="15"/>
      <c r="L6" s="22"/>
      <c r="M6" s="22"/>
      <c r="N6" s="22"/>
      <c r="O6" s="23"/>
      <c r="P6" s="23"/>
      <c r="Q6" s="16"/>
    </row>
    <row r="7" spans="1:25" ht="20.25">
      <c r="A7" s="13"/>
      <c r="G7" s="14"/>
      <c r="J7" s="15"/>
      <c r="K7" s="15"/>
      <c r="L7" s="22"/>
      <c r="M7" s="22"/>
      <c r="N7" s="22"/>
      <c r="O7" s="23"/>
      <c r="P7" s="23"/>
      <c r="Q7" s="26"/>
    </row>
    <row r="8" spans="1:25" s="2" customFormat="1" ht="30.6" customHeight="1">
      <c r="A8" s="27" t="s">
        <v>7</v>
      </c>
      <c r="B8" s="28" t="s">
        <v>8</v>
      </c>
      <c r="C8" s="28" t="s">
        <v>9</v>
      </c>
      <c r="D8" s="28" t="s">
        <v>10</v>
      </c>
      <c r="E8" s="29" t="s">
        <v>0</v>
      </c>
      <c r="F8" s="29" t="s">
        <v>11</v>
      </c>
      <c r="G8" s="30" t="s">
        <v>12</v>
      </c>
      <c r="H8" s="29" t="s">
        <v>13</v>
      </c>
      <c r="I8" s="28" t="s">
        <v>14</v>
      </c>
      <c r="J8" s="31" t="s">
        <v>15</v>
      </c>
      <c r="K8" s="31" t="s">
        <v>16</v>
      </c>
      <c r="L8" s="31" t="s">
        <v>17</v>
      </c>
      <c r="M8" s="31" t="s">
        <v>18</v>
      </c>
      <c r="N8" s="31" t="s">
        <v>19</v>
      </c>
      <c r="O8" s="29" t="s">
        <v>20</v>
      </c>
      <c r="P8" s="32" t="s">
        <v>21</v>
      </c>
      <c r="Q8" s="33" t="s">
        <v>22</v>
      </c>
      <c r="R8" s="34"/>
      <c r="S8" s="34"/>
      <c r="T8" s="34"/>
      <c r="U8" s="34"/>
      <c r="V8" s="34"/>
      <c r="W8" s="34"/>
      <c r="X8" s="34"/>
      <c r="Y8" s="34"/>
    </row>
    <row r="9" spans="1:25" s="3" customFormat="1" ht="15.95" customHeight="1">
      <c r="A9" s="35"/>
      <c r="B9" s="36"/>
      <c r="C9" s="36"/>
      <c r="D9" s="37" t="s">
        <v>23</v>
      </c>
      <c r="E9" s="38" t="s">
        <v>24</v>
      </c>
      <c r="F9" s="36"/>
      <c r="G9" s="39"/>
      <c r="H9" s="40"/>
      <c r="I9" s="40"/>
      <c r="J9" s="41"/>
      <c r="K9" s="41"/>
      <c r="L9" s="41"/>
      <c r="M9" s="41"/>
      <c r="N9" s="41"/>
      <c r="O9" s="40"/>
      <c r="P9" s="42"/>
      <c r="Q9" s="43">
        <f>SUM(O10:O24)</f>
        <v>0</v>
      </c>
      <c r="R9" s="44" t="s">
        <v>25</v>
      </c>
    </row>
    <row r="10" spans="1:25" s="3" customFormat="1">
      <c r="A10" s="45"/>
      <c r="B10" s="46"/>
      <c r="C10" s="46"/>
      <c r="D10" s="47"/>
      <c r="E10" s="48"/>
      <c r="F10" s="49"/>
      <c r="G10" s="50"/>
      <c r="H10" s="51"/>
      <c r="I10" s="52"/>
      <c r="J10" s="53"/>
      <c r="K10" s="53"/>
      <c r="L10" s="53"/>
      <c r="M10" s="53"/>
      <c r="N10" s="53"/>
      <c r="O10" s="54"/>
      <c r="P10" s="55"/>
      <c r="Q10" s="56"/>
      <c r="R10" s="44"/>
    </row>
    <row r="11" spans="1:25" s="3" customFormat="1">
      <c r="A11" s="45" t="str">
        <f>IF(I11&lt;&gt;"",1+MAX($A9:A$9),"")</f>
        <v/>
      </c>
      <c r="B11" s="46"/>
      <c r="C11" s="46"/>
      <c r="D11" s="47"/>
      <c r="E11" s="57" t="s">
        <v>26</v>
      </c>
      <c r="F11" s="49"/>
      <c r="G11" s="50"/>
      <c r="H11" s="51"/>
      <c r="I11" s="52"/>
      <c r="J11" s="53"/>
      <c r="K11" s="53"/>
      <c r="L11" s="54" t="str">
        <f t="shared" ref="L11" si="0">IF(F11=0,"",J11*H11)</f>
        <v/>
      </c>
      <c r="M11" s="54" t="str">
        <f t="shared" ref="M11" si="1">IF(F11=0,"",K11*H11)</f>
        <v/>
      </c>
      <c r="N11" s="54"/>
      <c r="O11" s="54" t="str">
        <f t="shared" ref="O11" si="2">IF(F11=0,"",L11+M11)</f>
        <v/>
      </c>
      <c r="P11" s="55"/>
      <c r="Q11" s="56"/>
      <c r="R11" s="44"/>
    </row>
    <row r="12" spans="1:25" s="3" customFormat="1">
      <c r="A12" s="45">
        <f>IF(I12&lt;&gt;"",1+MAX($A$9:A11),"")</f>
        <v>1</v>
      </c>
      <c r="B12" s="46"/>
      <c r="C12" s="46"/>
      <c r="D12" s="47"/>
      <c r="E12" s="58" t="s">
        <v>27</v>
      </c>
      <c r="F12" s="49">
        <v>1</v>
      </c>
      <c r="G12" s="50">
        <v>0</v>
      </c>
      <c r="H12" s="51">
        <f>(1+G12)*F12</f>
        <v>1</v>
      </c>
      <c r="I12" s="52" t="s">
        <v>28</v>
      </c>
      <c r="J12" s="53">
        <v>0</v>
      </c>
      <c r="K12" s="53">
        <f t="shared" ref="K12:K24" si="3">J12*H12</f>
        <v>0</v>
      </c>
      <c r="L12" s="54">
        <f t="shared" ref="L12:L15" si="4">IF(F12=0,"",J12*H12)</f>
        <v>0</v>
      </c>
      <c r="M12" s="54">
        <f t="shared" ref="M12:M15" si="5">IF(F12=0,"",K12*H12)</f>
        <v>0</v>
      </c>
      <c r="N12" s="54"/>
      <c r="O12" s="54">
        <f t="shared" ref="O12:O15" si="6">IF(F12=0,"",L12+M12)</f>
        <v>0</v>
      </c>
      <c r="P12" s="55"/>
      <c r="Q12" s="56"/>
      <c r="R12" s="44"/>
    </row>
    <row r="13" spans="1:25" s="3" customFormat="1">
      <c r="A13" s="45">
        <f>IF(I13&lt;&gt;"",1+MAX($A$9:A12),"")</f>
        <v>2</v>
      </c>
      <c r="B13" s="46"/>
      <c r="C13" s="46"/>
      <c r="D13" s="47"/>
      <c r="E13" s="58" t="s">
        <v>29</v>
      </c>
      <c r="F13" s="49">
        <v>1</v>
      </c>
      <c r="G13" s="50">
        <v>0</v>
      </c>
      <c r="H13" s="51">
        <f>(1+G13)*F13</f>
        <v>1</v>
      </c>
      <c r="I13" s="52" t="s">
        <v>28</v>
      </c>
      <c r="J13" s="53">
        <v>0</v>
      </c>
      <c r="K13" s="53">
        <f t="shared" si="3"/>
        <v>0</v>
      </c>
      <c r="L13" s="54">
        <f t="shared" si="4"/>
        <v>0</v>
      </c>
      <c r="M13" s="54">
        <f t="shared" si="5"/>
        <v>0</v>
      </c>
      <c r="N13" s="54"/>
      <c r="O13" s="54">
        <f t="shared" si="6"/>
        <v>0</v>
      </c>
      <c r="P13" s="55"/>
      <c r="Q13" s="56"/>
      <c r="R13" s="44"/>
    </row>
    <row r="14" spans="1:25" s="3" customFormat="1">
      <c r="A14" s="45" t="str">
        <f>IF(I14&lt;&gt;"",1+MAX($A$9:A13),"")</f>
        <v/>
      </c>
      <c r="B14" s="46"/>
      <c r="C14" s="46"/>
      <c r="D14" s="47"/>
      <c r="E14" s="57" t="s">
        <v>30</v>
      </c>
      <c r="F14" s="49"/>
      <c r="G14" s="50"/>
      <c r="H14" s="51"/>
      <c r="I14" s="52"/>
      <c r="J14" s="53"/>
      <c r="K14" s="53"/>
      <c r="L14" s="54" t="str">
        <f t="shared" si="4"/>
        <v/>
      </c>
      <c r="M14" s="54" t="str">
        <f t="shared" si="5"/>
        <v/>
      </c>
      <c r="N14" s="54"/>
      <c r="O14" s="54" t="str">
        <f t="shared" si="6"/>
        <v/>
      </c>
      <c r="P14" s="55"/>
      <c r="Q14" s="56"/>
      <c r="R14" s="44"/>
    </row>
    <row r="15" spans="1:25" s="3" customFormat="1">
      <c r="A15" s="45">
        <f>IF(I15&lt;&gt;"",1+MAX($A$9:A14),"")</f>
        <v>3</v>
      </c>
      <c r="B15" s="46"/>
      <c r="C15" s="46"/>
      <c r="D15" s="47"/>
      <c r="E15" s="59" t="s">
        <v>31</v>
      </c>
      <c r="F15" s="49">
        <v>1</v>
      </c>
      <c r="G15" s="50">
        <v>0</v>
      </c>
      <c r="H15" s="51">
        <f t="shared" ref="H15:H24" si="7">(1+G15)*F15</f>
        <v>1</v>
      </c>
      <c r="I15" s="52" t="s">
        <v>28</v>
      </c>
      <c r="J15" s="53">
        <v>0</v>
      </c>
      <c r="K15" s="53">
        <f t="shared" si="3"/>
        <v>0</v>
      </c>
      <c r="L15" s="54">
        <f t="shared" si="4"/>
        <v>0</v>
      </c>
      <c r="M15" s="54">
        <f t="shared" si="5"/>
        <v>0</v>
      </c>
      <c r="N15" s="54"/>
      <c r="O15" s="54">
        <f t="shared" si="6"/>
        <v>0</v>
      </c>
      <c r="P15" s="55"/>
      <c r="Q15" s="56"/>
      <c r="R15" s="44"/>
    </row>
    <row r="16" spans="1:25" s="3" customFormat="1">
      <c r="A16" s="45">
        <f>IF(I16&lt;&gt;"",1+MAX($A$9:A15),"")</f>
        <v>4</v>
      </c>
      <c r="B16" s="46"/>
      <c r="C16" s="46"/>
      <c r="D16" s="47"/>
      <c r="E16" s="59" t="s">
        <v>32</v>
      </c>
      <c r="F16" s="49">
        <v>1</v>
      </c>
      <c r="G16" s="50">
        <v>0</v>
      </c>
      <c r="H16" s="51">
        <f t="shared" si="7"/>
        <v>1</v>
      </c>
      <c r="I16" s="52" t="s">
        <v>28</v>
      </c>
      <c r="J16" s="53">
        <v>0</v>
      </c>
      <c r="K16" s="53">
        <f t="shared" si="3"/>
        <v>0</v>
      </c>
      <c r="L16" s="54">
        <f t="shared" ref="L16:L24" si="8">IF(F16=0,"",J16*H16)</f>
        <v>0</v>
      </c>
      <c r="M16" s="54">
        <f t="shared" ref="M16:M24" si="9">IF(F16=0,"",K16*H16)</f>
        <v>0</v>
      </c>
      <c r="N16" s="54"/>
      <c r="O16" s="54">
        <f t="shared" ref="O16:O24" si="10">IF(F16=0,"",L16+M16)</f>
        <v>0</v>
      </c>
      <c r="P16" s="55"/>
      <c r="Q16" s="56"/>
      <c r="R16" s="44"/>
    </row>
    <row r="17" spans="1:18" s="3" customFormat="1">
      <c r="A17" s="45">
        <f>IF(I17&lt;&gt;"",1+MAX($A$9:A16),"")</f>
        <v>5</v>
      </c>
      <c r="B17" s="46"/>
      <c r="C17" s="46"/>
      <c r="D17" s="47"/>
      <c r="E17" s="59" t="s">
        <v>33</v>
      </c>
      <c r="F17" s="49">
        <v>1</v>
      </c>
      <c r="G17" s="50">
        <v>0</v>
      </c>
      <c r="H17" s="51">
        <f t="shared" si="7"/>
        <v>1</v>
      </c>
      <c r="I17" s="52" t="s">
        <v>28</v>
      </c>
      <c r="J17" s="53">
        <v>0</v>
      </c>
      <c r="K17" s="53">
        <f t="shared" si="3"/>
        <v>0</v>
      </c>
      <c r="L17" s="54">
        <f t="shared" si="8"/>
        <v>0</v>
      </c>
      <c r="M17" s="54">
        <f t="shared" si="9"/>
        <v>0</v>
      </c>
      <c r="N17" s="54"/>
      <c r="O17" s="54">
        <f t="shared" si="10"/>
        <v>0</v>
      </c>
      <c r="P17" s="55"/>
      <c r="Q17" s="56"/>
      <c r="R17" s="44"/>
    </row>
    <row r="18" spans="1:18" s="3" customFormat="1">
      <c r="A18" s="45">
        <f>IF(I18&lt;&gt;"",1+MAX($A$9:A17),"")</f>
        <v>6</v>
      </c>
      <c r="B18" s="46"/>
      <c r="C18" s="46"/>
      <c r="D18" s="47"/>
      <c r="E18" s="59" t="s">
        <v>34</v>
      </c>
      <c r="F18" s="49">
        <v>1</v>
      </c>
      <c r="G18" s="50">
        <v>0</v>
      </c>
      <c r="H18" s="51">
        <f t="shared" si="7"/>
        <v>1</v>
      </c>
      <c r="I18" s="52" t="s">
        <v>28</v>
      </c>
      <c r="J18" s="53">
        <v>0</v>
      </c>
      <c r="K18" s="53">
        <f t="shared" si="3"/>
        <v>0</v>
      </c>
      <c r="L18" s="54">
        <f t="shared" si="8"/>
        <v>0</v>
      </c>
      <c r="M18" s="54">
        <f t="shared" si="9"/>
        <v>0</v>
      </c>
      <c r="N18" s="54"/>
      <c r="O18" s="54">
        <f t="shared" si="10"/>
        <v>0</v>
      </c>
      <c r="P18" s="55"/>
      <c r="Q18" s="56"/>
      <c r="R18" s="44"/>
    </row>
    <row r="19" spans="1:18" s="3" customFormat="1">
      <c r="A19" s="45">
        <f>IF(I19&lt;&gt;"",1+MAX($A$9:A18),"")</f>
        <v>7</v>
      </c>
      <c r="B19" s="46"/>
      <c r="C19" s="46"/>
      <c r="D19" s="47"/>
      <c r="E19" s="59" t="s">
        <v>35</v>
      </c>
      <c r="F19" s="49">
        <v>1</v>
      </c>
      <c r="G19" s="50">
        <v>0</v>
      </c>
      <c r="H19" s="51">
        <f t="shared" si="7"/>
        <v>1</v>
      </c>
      <c r="I19" s="52" t="s">
        <v>28</v>
      </c>
      <c r="J19" s="53">
        <v>0</v>
      </c>
      <c r="K19" s="53">
        <f t="shared" si="3"/>
        <v>0</v>
      </c>
      <c r="L19" s="54">
        <f t="shared" si="8"/>
        <v>0</v>
      </c>
      <c r="M19" s="54">
        <f t="shared" si="9"/>
        <v>0</v>
      </c>
      <c r="N19" s="54"/>
      <c r="O19" s="54">
        <f t="shared" si="10"/>
        <v>0</v>
      </c>
      <c r="P19" s="55"/>
      <c r="Q19" s="56"/>
      <c r="R19" s="44"/>
    </row>
    <row r="20" spans="1:18" s="3" customFormat="1">
      <c r="A20" s="45">
        <f>IF(I20&lt;&gt;"",1+MAX($A$9:A19),"")</f>
        <v>8</v>
      </c>
      <c r="B20" s="46"/>
      <c r="C20" s="46"/>
      <c r="D20" s="47"/>
      <c r="E20" s="59" t="s">
        <v>36</v>
      </c>
      <c r="F20" s="49">
        <v>1</v>
      </c>
      <c r="G20" s="50">
        <v>0</v>
      </c>
      <c r="H20" s="51">
        <f t="shared" si="7"/>
        <v>1</v>
      </c>
      <c r="I20" s="52" t="s">
        <v>28</v>
      </c>
      <c r="J20" s="53">
        <v>0</v>
      </c>
      <c r="K20" s="53">
        <f t="shared" si="3"/>
        <v>0</v>
      </c>
      <c r="L20" s="54">
        <f t="shared" si="8"/>
        <v>0</v>
      </c>
      <c r="M20" s="54">
        <f t="shared" si="9"/>
        <v>0</v>
      </c>
      <c r="N20" s="54"/>
      <c r="O20" s="54">
        <f t="shared" si="10"/>
        <v>0</v>
      </c>
      <c r="P20" s="55"/>
      <c r="Q20" s="56"/>
      <c r="R20" s="44"/>
    </row>
    <row r="21" spans="1:18" s="3" customFormat="1">
      <c r="A21" s="45">
        <f>IF(I21&lt;&gt;"",1+MAX($A$9:A20),"")</f>
        <v>9</v>
      </c>
      <c r="B21" s="46"/>
      <c r="C21" s="46"/>
      <c r="D21" s="47"/>
      <c r="E21" s="59" t="s">
        <v>37</v>
      </c>
      <c r="F21" s="49">
        <v>1</v>
      </c>
      <c r="G21" s="50">
        <v>0</v>
      </c>
      <c r="H21" s="51">
        <f t="shared" si="7"/>
        <v>1</v>
      </c>
      <c r="I21" s="52" t="s">
        <v>28</v>
      </c>
      <c r="J21" s="53">
        <v>0</v>
      </c>
      <c r="K21" s="53">
        <f t="shared" si="3"/>
        <v>0</v>
      </c>
      <c r="L21" s="54">
        <f t="shared" si="8"/>
        <v>0</v>
      </c>
      <c r="M21" s="54">
        <f t="shared" si="9"/>
        <v>0</v>
      </c>
      <c r="N21" s="54"/>
      <c r="O21" s="54">
        <f t="shared" si="10"/>
        <v>0</v>
      </c>
      <c r="P21" s="55"/>
      <c r="Q21" s="56"/>
      <c r="R21" s="44"/>
    </row>
    <row r="22" spans="1:18" s="3" customFormat="1">
      <c r="A22" s="45">
        <f>IF(I22&lt;&gt;"",1+MAX($A$9:A21),"")</f>
        <v>10</v>
      </c>
      <c r="B22" s="46"/>
      <c r="C22" s="46"/>
      <c r="D22" s="47"/>
      <c r="E22" s="59" t="s">
        <v>38</v>
      </c>
      <c r="F22" s="49">
        <v>1</v>
      </c>
      <c r="G22" s="50">
        <v>0</v>
      </c>
      <c r="H22" s="51">
        <f t="shared" si="7"/>
        <v>1</v>
      </c>
      <c r="I22" s="52" t="s">
        <v>28</v>
      </c>
      <c r="J22" s="53">
        <v>0</v>
      </c>
      <c r="K22" s="53">
        <f t="shared" si="3"/>
        <v>0</v>
      </c>
      <c r="L22" s="54">
        <f t="shared" si="8"/>
        <v>0</v>
      </c>
      <c r="M22" s="54">
        <f t="shared" si="9"/>
        <v>0</v>
      </c>
      <c r="N22" s="54"/>
      <c r="O22" s="54">
        <f t="shared" si="10"/>
        <v>0</v>
      </c>
      <c r="P22" s="55"/>
      <c r="Q22" s="56"/>
      <c r="R22" s="44"/>
    </row>
    <row r="23" spans="1:18" s="3" customFormat="1">
      <c r="A23" s="45">
        <f>IF(I23&lt;&gt;"",1+MAX($A$9:A22),"")</f>
        <v>11</v>
      </c>
      <c r="B23" s="46"/>
      <c r="C23" s="46"/>
      <c r="D23" s="47"/>
      <c r="E23" s="59" t="s">
        <v>39</v>
      </c>
      <c r="F23" s="49">
        <v>1</v>
      </c>
      <c r="G23" s="50">
        <v>0</v>
      </c>
      <c r="H23" s="51">
        <f t="shared" si="7"/>
        <v>1</v>
      </c>
      <c r="I23" s="52" t="s">
        <v>28</v>
      </c>
      <c r="J23" s="53">
        <v>0</v>
      </c>
      <c r="K23" s="53">
        <f t="shared" si="3"/>
        <v>0</v>
      </c>
      <c r="L23" s="54">
        <f t="shared" si="8"/>
        <v>0</v>
      </c>
      <c r="M23" s="54">
        <f t="shared" si="9"/>
        <v>0</v>
      </c>
      <c r="N23" s="54"/>
      <c r="O23" s="54">
        <f t="shared" si="10"/>
        <v>0</v>
      </c>
      <c r="P23" s="55"/>
      <c r="Q23" s="56"/>
      <c r="R23" s="44"/>
    </row>
    <row r="24" spans="1:18" s="3" customFormat="1">
      <c r="A24" s="45">
        <f>IF(I24&lt;&gt;"",1+MAX($A$9:A23),"")</f>
        <v>12</v>
      </c>
      <c r="B24" s="46"/>
      <c r="C24" s="46"/>
      <c r="D24" s="47"/>
      <c r="E24" s="59" t="s">
        <v>40</v>
      </c>
      <c r="F24" s="49">
        <v>1</v>
      </c>
      <c r="G24" s="50">
        <v>0</v>
      </c>
      <c r="H24" s="51">
        <f t="shared" si="7"/>
        <v>1</v>
      </c>
      <c r="I24" s="52" t="s">
        <v>28</v>
      </c>
      <c r="J24" s="53">
        <v>0</v>
      </c>
      <c r="K24" s="53">
        <f t="shared" si="3"/>
        <v>0</v>
      </c>
      <c r="L24" s="54">
        <f t="shared" si="8"/>
        <v>0</v>
      </c>
      <c r="M24" s="54">
        <f t="shared" si="9"/>
        <v>0</v>
      </c>
      <c r="N24" s="54"/>
      <c r="O24" s="54">
        <f t="shared" si="10"/>
        <v>0</v>
      </c>
      <c r="P24" s="55"/>
      <c r="Q24" s="56"/>
      <c r="R24" s="44"/>
    </row>
    <row r="25" spans="1:18" s="3" customFormat="1">
      <c r="A25" s="45" t="str">
        <f>IF(I25&lt;&gt;"",1+MAX($A$9:A24),"")</f>
        <v/>
      </c>
      <c r="B25" s="46"/>
      <c r="C25" s="46"/>
      <c r="D25" s="47"/>
      <c r="E25" s="59"/>
      <c r="F25" s="49"/>
      <c r="G25" s="50"/>
      <c r="H25" s="51"/>
      <c r="I25" s="52"/>
      <c r="J25" s="53"/>
      <c r="K25" s="53"/>
      <c r="L25" s="54"/>
      <c r="M25" s="54"/>
      <c r="N25" s="54"/>
      <c r="O25" s="54"/>
      <c r="P25" s="55"/>
      <c r="Q25" s="56"/>
      <c r="R25" s="44"/>
    </row>
    <row r="26" spans="1:18" s="3" customFormat="1" ht="18" customHeight="1">
      <c r="A26" s="35" t="str">
        <f>IF(I26&lt;&gt;"",1+MAX($A$9:A25),"")</f>
        <v/>
      </c>
      <c r="B26" s="36"/>
      <c r="C26" s="36"/>
      <c r="D26" s="37" t="s">
        <v>48</v>
      </c>
      <c r="E26" s="38" t="s">
        <v>49</v>
      </c>
      <c r="F26" s="36"/>
      <c r="G26" s="60"/>
      <c r="H26" s="61"/>
      <c r="I26" s="36"/>
      <c r="J26" s="41"/>
      <c r="K26" s="41"/>
      <c r="L26" s="70"/>
      <c r="M26" s="41"/>
      <c r="N26" s="62">
        <v>60</v>
      </c>
      <c r="O26" s="63"/>
      <c r="P26" s="64"/>
      <c r="Q26" s="43">
        <f>SUM(P27:P177)</f>
        <v>171649.61711881473</v>
      </c>
      <c r="R26" s="44"/>
    </row>
    <row r="27" spans="1:18" s="3" customFormat="1">
      <c r="A27" s="45" t="str">
        <f>IF(I27&lt;&gt;"",1+MAX($A$9:A26),"")</f>
        <v/>
      </c>
      <c r="B27" s="46"/>
      <c r="C27" s="46"/>
      <c r="D27" s="47"/>
      <c r="E27" s="57" t="s">
        <v>50</v>
      </c>
      <c r="F27" s="65"/>
      <c r="G27" s="66"/>
      <c r="H27" s="66"/>
      <c r="I27" s="67"/>
      <c r="J27" s="53"/>
      <c r="K27" s="53"/>
      <c r="L27" s="71" t="s">
        <v>43</v>
      </c>
      <c r="M27" s="54" t="str">
        <f t="shared" ref="M27" si="11">IF(F27=0,"",K27*H27)</f>
        <v/>
      </c>
      <c r="N27" s="54"/>
      <c r="O27" s="54" t="str">
        <f t="shared" ref="O27" si="12">IF(F27=0,"",L27+M27)</f>
        <v/>
      </c>
      <c r="P27" s="55"/>
      <c r="Q27" s="56"/>
      <c r="R27" s="44"/>
    </row>
    <row r="28" spans="1:18" s="3" customFormat="1">
      <c r="A28" s="45" t="str">
        <f>IF(I28&lt;&gt;"",1+MAX($A$9:A27),"")</f>
        <v/>
      </c>
      <c r="B28" s="46"/>
      <c r="C28" s="46"/>
      <c r="D28" s="47"/>
      <c r="E28" s="98" t="s">
        <v>51</v>
      </c>
      <c r="F28" s="65"/>
      <c r="G28" s="66"/>
      <c r="H28" s="66"/>
      <c r="I28" s="67"/>
      <c r="J28" s="53"/>
      <c r="K28" s="53"/>
      <c r="L28" s="69"/>
      <c r="M28" s="68"/>
      <c r="N28" s="54"/>
      <c r="O28" s="54"/>
      <c r="P28" s="55"/>
      <c r="Q28" s="56"/>
      <c r="R28" s="44"/>
    </row>
    <row r="29" spans="1:18" s="3" customFormat="1">
      <c r="A29" s="45">
        <f>IF(I29&lt;&gt;"",1+MAX($A$9:A28),"")</f>
        <v>13</v>
      </c>
      <c r="B29" s="46"/>
      <c r="C29" s="46"/>
      <c r="D29" s="47"/>
      <c r="E29" s="59" t="s">
        <v>52</v>
      </c>
      <c r="F29" s="65">
        <v>196.42105263157899</v>
      </c>
      <c r="G29" s="50">
        <v>0.1</v>
      </c>
      <c r="H29" s="51">
        <f t="shared" ref="H29" si="13">(1+G29)*F29</f>
        <v>216.06315789473692</v>
      </c>
      <c r="I29" s="67" t="s">
        <v>44</v>
      </c>
      <c r="J29" s="53">
        <v>8.8000000000000007</v>
      </c>
      <c r="K29" s="53">
        <f t="shared" ref="K29" si="14">J29*H29</f>
        <v>1901.355789473685</v>
      </c>
      <c r="L29" s="69">
        <v>0.25</v>
      </c>
      <c r="M29" s="68">
        <f t="shared" ref="M29:M34" si="15">L29*H29</f>
        <v>54.015789473684229</v>
      </c>
      <c r="N29" s="54">
        <f t="shared" ref="N29:N92" si="16">N$26</f>
        <v>60</v>
      </c>
      <c r="O29" s="54">
        <f t="shared" ref="O29:O34" si="17">M29*N29</f>
        <v>3240.9473684210539</v>
      </c>
      <c r="P29" s="55">
        <f t="shared" ref="P29:P34" si="18">O29+K29</f>
        <v>5142.3031578947393</v>
      </c>
      <c r="Q29" s="56"/>
      <c r="R29" s="44"/>
    </row>
    <row r="30" spans="1:18" s="3" customFormat="1">
      <c r="A30" s="45">
        <f>IF(I30&lt;&gt;"",1+MAX($A$9:A29),"")</f>
        <v>14</v>
      </c>
      <c r="B30" s="46"/>
      <c r="C30" s="46"/>
      <c r="D30" s="47"/>
      <c r="E30" s="59" t="s">
        <v>53</v>
      </c>
      <c r="F30" s="65">
        <v>16.244375000000002</v>
      </c>
      <c r="G30" s="50">
        <v>0.1</v>
      </c>
      <c r="H30" s="51">
        <f t="shared" ref="H30:H31" si="19">(1+G30)*F30</f>
        <v>17.868812500000004</v>
      </c>
      <c r="I30" s="67" t="s">
        <v>44</v>
      </c>
      <c r="J30" s="53">
        <v>17.440000000000001</v>
      </c>
      <c r="K30" s="53">
        <f>1.09*R30</f>
        <v>0</v>
      </c>
      <c r="L30" s="69">
        <v>0.4</v>
      </c>
      <c r="M30" s="68">
        <f t="shared" si="15"/>
        <v>7.1475250000000017</v>
      </c>
      <c r="N30" s="54">
        <f t="shared" si="16"/>
        <v>60</v>
      </c>
      <c r="O30" s="54">
        <f t="shared" si="17"/>
        <v>428.8515000000001</v>
      </c>
      <c r="P30" s="55">
        <f t="shared" si="18"/>
        <v>428.8515000000001</v>
      </c>
      <c r="Q30" s="56"/>
      <c r="R30" s="44"/>
    </row>
    <row r="31" spans="1:18" s="3" customFormat="1">
      <c r="A31" s="45">
        <f>IF(I31&lt;&gt;"",1+MAX($A$9:A30),"")</f>
        <v>15</v>
      </c>
      <c r="B31" s="46"/>
      <c r="C31" s="46"/>
      <c r="D31" s="47"/>
      <c r="E31" s="59" t="s">
        <v>54</v>
      </c>
      <c r="F31" s="65">
        <v>32.488750000000003</v>
      </c>
      <c r="G31" s="50">
        <v>0.1</v>
      </c>
      <c r="H31" s="51">
        <f t="shared" si="19"/>
        <v>35.737625000000008</v>
      </c>
      <c r="I31" s="67" t="s">
        <v>44</v>
      </c>
      <c r="J31" s="53">
        <v>14.08</v>
      </c>
      <c r="K31" s="53">
        <f t="shared" ref="K31:K34" si="20">J31*H31</f>
        <v>503.18576000000013</v>
      </c>
      <c r="L31" s="69">
        <v>0.4</v>
      </c>
      <c r="M31" s="68">
        <f t="shared" si="15"/>
        <v>14.295050000000003</v>
      </c>
      <c r="N31" s="54">
        <f t="shared" si="16"/>
        <v>60</v>
      </c>
      <c r="O31" s="54">
        <f t="shared" si="17"/>
        <v>857.7030000000002</v>
      </c>
      <c r="P31" s="55">
        <f t="shared" si="18"/>
        <v>1360.8887600000003</v>
      </c>
      <c r="Q31" s="56"/>
      <c r="R31" s="44"/>
    </row>
    <row r="32" spans="1:18" s="3" customFormat="1">
      <c r="A32" s="45">
        <f>IF(I32&lt;&gt;"",1+MAX($A$9:A31),"")</f>
        <v>16</v>
      </c>
      <c r="B32" s="46"/>
      <c r="C32" s="46"/>
      <c r="D32" s="47"/>
      <c r="E32" s="59" t="s">
        <v>55</v>
      </c>
      <c r="F32" s="65">
        <v>64.977500000000006</v>
      </c>
      <c r="G32" s="50">
        <v>0.1</v>
      </c>
      <c r="H32" s="51">
        <f t="shared" ref="H32:H35" si="21">(1+G32)*F32</f>
        <v>71.475250000000017</v>
      </c>
      <c r="I32" s="67" t="s">
        <v>45</v>
      </c>
      <c r="J32" s="53">
        <v>19.2</v>
      </c>
      <c r="K32" s="53">
        <f t="shared" si="20"/>
        <v>1372.3248000000003</v>
      </c>
      <c r="L32" s="69">
        <v>0.66666666666666696</v>
      </c>
      <c r="M32" s="68">
        <f t="shared" si="15"/>
        <v>47.650166666666699</v>
      </c>
      <c r="N32" s="54">
        <f t="shared" si="16"/>
        <v>60</v>
      </c>
      <c r="O32" s="54">
        <f t="shared" si="17"/>
        <v>2859.010000000002</v>
      </c>
      <c r="P32" s="55">
        <f t="shared" si="18"/>
        <v>4231.3348000000024</v>
      </c>
      <c r="Q32" s="56"/>
      <c r="R32" s="44"/>
    </row>
    <row r="33" spans="1:18" s="3" customFormat="1">
      <c r="A33" s="45">
        <f>IF(I33&lt;&gt;"",1+MAX($A$9:A32),"")</f>
        <v>17</v>
      </c>
      <c r="B33" s="46"/>
      <c r="C33" s="46"/>
      <c r="D33" s="47"/>
      <c r="E33" s="59" t="s">
        <v>56</v>
      </c>
      <c r="F33" s="65">
        <v>64.977500000000006</v>
      </c>
      <c r="G33" s="50">
        <v>0.1</v>
      </c>
      <c r="H33" s="51">
        <f t="shared" si="21"/>
        <v>71.475250000000017</v>
      </c>
      <c r="I33" s="67" t="s">
        <v>45</v>
      </c>
      <c r="J33" s="53">
        <v>53.96</v>
      </c>
      <c r="K33" s="53">
        <f t="shared" si="20"/>
        <v>3856.8044900000009</v>
      </c>
      <c r="L33" s="69">
        <v>0.66666666666666696</v>
      </c>
      <c r="M33" s="68">
        <f t="shared" si="15"/>
        <v>47.650166666666699</v>
      </c>
      <c r="N33" s="54">
        <f t="shared" si="16"/>
        <v>60</v>
      </c>
      <c r="O33" s="54">
        <f t="shared" si="17"/>
        <v>2859.010000000002</v>
      </c>
      <c r="P33" s="55">
        <f t="shared" si="18"/>
        <v>6715.8144900000025</v>
      </c>
      <c r="Q33" s="56"/>
      <c r="R33" s="44"/>
    </row>
    <row r="34" spans="1:18" s="3" customFormat="1">
      <c r="A34" s="45">
        <f>IF(I34&lt;&gt;"",1+MAX($A$9:A33),"")</f>
        <v>18</v>
      </c>
      <c r="B34" s="46"/>
      <c r="C34" s="46"/>
      <c r="D34" s="47"/>
      <c r="E34" s="59" t="s">
        <v>57</v>
      </c>
      <c r="F34" s="65">
        <v>645</v>
      </c>
      <c r="G34" s="50">
        <v>0.1</v>
      </c>
      <c r="H34" s="51">
        <f t="shared" si="21"/>
        <v>709.50000000000011</v>
      </c>
      <c r="I34" s="67" t="s">
        <v>42</v>
      </c>
      <c r="J34" s="53">
        <v>5.8</v>
      </c>
      <c r="K34" s="53">
        <f t="shared" si="20"/>
        <v>4115.1000000000004</v>
      </c>
      <c r="L34" s="69">
        <v>1.3333333333333299E-2</v>
      </c>
      <c r="M34" s="68">
        <f t="shared" si="15"/>
        <v>9.4599999999999778</v>
      </c>
      <c r="N34" s="54">
        <f t="shared" si="16"/>
        <v>60</v>
      </c>
      <c r="O34" s="54">
        <f t="shared" si="17"/>
        <v>567.59999999999866</v>
      </c>
      <c r="P34" s="55">
        <f t="shared" si="18"/>
        <v>4682.6999999999989</v>
      </c>
      <c r="Q34" s="56"/>
      <c r="R34" s="44"/>
    </row>
    <row r="35" spans="1:18" s="3" customFormat="1">
      <c r="A35" s="45">
        <f>IF(I35&lt;&gt;"",1+MAX($A$9:A34),"")</f>
        <v>19</v>
      </c>
      <c r="B35" s="46"/>
      <c r="C35" s="46"/>
      <c r="D35" s="47"/>
      <c r="E35" s="59" t="s">
        <v>58</v>
      </c>
      <c r="F35" s="65">
        <v>519.82000000000005</v>
      </c>
      <c r="G35" s="50">
        <v>0.1</v>
      </c>
      <c r="H35" s="51">
        <f t="shared" si="21"/>
        <v>571.80200000000013</v>
      </c>
      <c r="I35" s="67" t="s">
        <v>41</v>
      </c>
      <c r="J35" s="53">
        <v>0.13200000000000001</v>
      </c>
      <c r="K35" s="53">
        <f t="shared" ref="K35:K83" si="22">J35*H35</f>
        <v>75.477864000000025</v>
      </c>
      <c r="L35" s="69">
        <v>1.3333333333333299E-2</v>
      </c>
      <c r="M35" s="68">
        <f t="shared" ref="M35:M98" si="23">L35*H35</f>
        <v>7.6240266666666487</v>
      </c>
      <c r="N35" s="54">
        <f t="shared" si="16"/>
        <v>60</v>
      </c>
      <c r="O35" s="54">
        <f t="shared" ref="O35:O98" si="24">M35*N35</f>
        <v>457.44159999999891</v>
      </c>
      <c r="P35" s="55">
        <f t="shared" ref="P35:P98" si="25">O35+K35</f>
        <v>532.91946399999892</v>
      </c>
      <c r="Q35" s="56"/>
      <c r="R35" s="44"/>
    </row>
    <row r="36" spans="1:18" s="3" customFormat="1">
      <c r="A36" s="45" t="str">
        <f>IF(I36&lt;&gt;"",1+MAX($A$9:A35),"")</f>
        <v/>
      </c>
      <c r="B36" s="46"/>
      <c r="C36" s="46"/>
      <c r="D36" s="47"/>
      <c r="E36" s="98" t="s">
        <v>59</v>
      </c>
      <c r="F36" s="65"/>
      <c r="G36" s="66"/>
      <c r="H36" s="66"/>
      <c r="I36" s="67"/>
      <c r="J36" s="53"/>
      <c r="K36" s="53"/>
      <c r="L36" s="69"/>
      <c r="M36" s="68"/>
      <c r="N36" s="54"/>
      <c r="O36" s="54"/>
      <c r="P36" s="55"/>
      <c r="Q36" s="56"/>
      <c r="R36" s="44"/>
    </row>
    <row r="37" spans="1:18" s="3" customFormat="1">
      <c r="A37" s="45">
        <f>IF(I37&lt;&gt;"",1+MAX($A$9:A36),"")</f>
        <v>20</v>
      </c>
      <c r="B37" s="46"/>
      <c r="C37" s="46"/>
      <c r="D37" s="47"/>
      <c r="E37" s="59" t="s">
        <v>60</v>
      </c>
      <c r="F37" s="65">
        <v>31.210526315789501</v>
      </c>
      <c r="G37" s="50">
        <v>0.1</v>
      </c>
      <c r="H37" s="51">
        <f t="shared" ref="H37:H39" si="26">(1+G37)*F37</f>
        <v>34.331578947368456</v>
      </c>
      <c r="I37" s="67" t="s">
        <v>44</v>
      </c>
      <c r="J37" s="53">
        <v>10.56</v>
      </c>
      <c r="K37" s="53">
        <f t="shared" ref="K37" si="27">J37*H37</f>
        <v>362.54147368421093</v>
      </c>
      <c r="L37" s="69">
        <v>0.3</v>
      </c>
      <c r="M37" s="68">
        <f t="shared" si="23"/>
        <v>10.299473684210536</v>
      </c>
      <c r="N37" s="54">
        <f t="shared" si="16"/>
        <v>60</v>
      </c>
      <c r="O37" s="54">
        <f t="shared" si="24"/>
        <v>617.96842105263215</v>
      </c>
      <c r="P37" s="55">
        <f t="shared" si="25"/>
        <v>980.50989473684308</v>
      </c>
      <c r="Q37" s="56"/>
      <c r="R37" s="44"/>
    </row>
    <row r="38" spans="1:18" s="3" customFormat="1">
      <c r="A38" s="45">
        <f>IF(I38&lt;&gt;"",1+MAX($A$9:A37),"")</f>
        <v>21</v>
      </c>
      <c r="B38" s="46"/>
      <c r="C38" s="46"/>
      <c r="D38" s="47"/>
      <c r="E38" s="59" t="s">
        <v>53</v>
      </c>
      <c r="F38" s="65">
        <v>2.51125</v>
      </c>
      <c r="G38" s="50">
        <v>0.1</v>
      </c>
      <c r="H38" s="51">
        <f t="shared" si="26"/>
        <v>2.762375</v>
      </c>
      <c r="I38" s="67" t="s">
        <v>44</v>
      </c>
      <c r="J38" s="53">
        <v>17.440000000000001</v>
      </c>
      <c r="K38" s="53">
        <f>1.09*R38</f>
        <v>0</v>
      </c>
      <c r="L38" s="69">
        <v>0.4</v>
      </c>
      <c r="M38" s="68">
        <f t="shared" si="23"/>
        <v>1.1049500000000001</v>
      </c>
      <c r="N38" s="54">
        <f t="shared" si="16"/>
        <v>60</v>
      </c>
      <c r="O38" s="54">
        <f t="shared" si="24"/>
        <v>66.297000000000011</v>
      </c>
      <c r="P38" s="55">
        <f t="shared" si="25"/>
        <v>66.297000000000011</v>
      </c>
      <c r="Q38" s="56"/>
      <c r="R38" s="44"/>
    </row>
    <row r="39" spans="1:18" s="3" customFormat="1">
      <c r="A39" s="45">
        <f>IF(I39&lt;&gt;"",1+MAX($A$9:A38),"")</f>
        <v>22</v>
      </c>
      <c r="B39" s="46"/>
      <c r="C39" s="46"/>
      <c r="D39" s="47"/>
      <c r="E39" s="59" t="s">
        <v>54</v>
      </c>
      <c r="F39" s="65">
        <v>5.0225</v>
      </c>
      <c r="G39" s="50">
        <v>0.1</v>
      </c>
      <c r="H39" s="51">
        <f t="shared" si="26"/>
        <v>5.52475</v>
      </c>
      <c r="I39" s="67" t="s">
        <v>44</v>
      </c>
      <c r="J39" s="53">
        <v>14.08</v>
      </c>
      <c r="K39" s="53">
        <f t="shared" ref="K39:K40" si="28">J39*H39</f>
        <v>77.788480000000007</v>
      </c>
      <c r="L39" s="69">
        <v>0.4</v>
      </c>
      <c r="M39" s="68">
        <f t="shared" si="23"/>
        <v>2.2099000000000002</v>
      </c>
      <c r="N39" s="54">
        <f t="shared" si="16"/>
        <v>60</v>
      </c>
      <c r="O39" s="54">
        <f t="shared" si="24"/>
        <v>132.59400000000002</v>
      </c>
      <c r="P39" s="55">
        <f t="shared" si="25"/>
        <v>210.38248000000004</v>
      </c>
      <c r="Q39" s="56"/>
      <c r="R39" s="44"/>
    </row>
    <row r="40" spans="1:18" s="3" customFormat="1">
      <c r="A40" s="45">
        <f>IF(I40&lt;&gt;"",1+MAX($A$9:A39),"")</f>
        <v>23</v>
      </c>
      <c r="B40" s="46"/>
      <c r="C40" s="46"/>
      <c r="D40" s="47"/>
      <c r="E40" s="59" t="s">
        <v>55</v>
      </c>
      <c r="F40" s="65">
        <v>10.376485000000001</v>
      </c>
      <c r="G40" s="50">
        <v>0.1</v>
      </c>
      <c r="H40" s="51">
        <f t="shared" ref="H40:H43" si="29">(1+G40)*F40</f>
        <v>11.414133500000002</v>
      </c>
      <c r="I40" s="67" t="s">
        <v>45</v>
      </c>
      <c r="J40" s="53">
        <v>19.2</v>
      </c>
      <c r="K40" s="53">
        <f t="shared" si="28"/>
        <v>219.15136320000002</v>
      </c>
      <c r="L40" s="69">
        <v>0.66666666666666696</v>
      </c>
      <c r="M40" s="68">
        <f t="shared" si="23"/>
        <v>7.6094223333333382</v>
      </c>
      <c r="N40" s="54">
        <f t="shared" si="16"/>
        <v>60</v>
      </c>
      <c r="O40" s="54">
        <f t="shared" si="24"/>
        <v>456.56534000000028</v>
      </c>
      <c r="P40" s="55">
        <f t="shared" si="25"/>
        <v>675.71670320000032</v>
      </c>
      <c r="Q40" s="56"/>
      <c r="R40" s="44"/>
    </row>
    <row r="41" spans="1:18" s="3" customFormat="1">
      <c r="A41" s="45">
        <f>IF(I41&lt;&gt;"",1+MAX($A$9:A40),"")</f>
        <v>24</v>
      </c>
      <c r="B41" s="46"/>
      <c r="C41" s="46"/>
      <c r="D41" s="47"/>
      <c r="E41" s="59" t="s">
        <v>61</v>
      </c>
      <c r="F41" s="65">
        <v>10.376485000000001</v>
      </c>
      <c r="G41" s="50">
        <v>0.1</v>
      </c>
      <c r="H41" s="51">
        <f t="shared" si="29"/>
        <v>11.414133500000002</v>
      </c>
      <c r="I41" s="67" t="s">
        <v>45</v>
      </c>
      <c r="J41" s="53">
        <f>0.61275*32</f>
        <v>19.608000000000001</v>
      </c>
      <c r="K41" s="53">
        <f t="shared" si="22"/>
        <v>223.80832966800006</v>
      </c>
      <c r="L41" s="69">
        <v>0.66666666666666696</v>
      </c>
      <c r="M41" s="68">
        <f t="shared" si="23"/>
        <v>7.6094223333333382</v>
      </c>
      <c r="N41" s="54">
        <f t="shared" si="16"/>
        <v>60</v>
      </c>
      <c r="O41" s="54">
        <f t="shared" si="24"/>
        <v>456.56534000000028</v>
      </c>
      <c r="P41" s="55">
        <f t="shared" si="25"/>
        <v>680.37366966800028</v>
      </c>
      <c r="Q41" s="56"/>
      <c r="R41" s="44"/>
    </row>
    <row r="42" spans="1:18" s="3" customFormat="1">
      <c r="A42" s="45">
        <f>IF(I42&lt;&gt;"",1+MAX($A$9:A41),"")</f>
        <v>25</v>
      </c>
      <c r="B42" s="46"/>
      <c r="C42" s="46"/>
      <c r="D42" s="47"/>
      <c r="E42" s="59" t="s">
        <v>62</v>
      </c>
      <c r="F42" s="65">
        <v>415.05939999999998</v>
      </c>
      <c r="G42" s="50">
        <v>0.1</v>
      </c>
      <c r="H42" s="51">
        <f t="shared" si="29"/>
        <v>456.56533999999999</v>
      </c>
      <c r="I42" s="67" t="s">
        <v>42</v>
      </c>
      <c r="J42" s="53">
        <v>0.78</v>
      </c>
      <c r="K42" s="53">
        <f t="shared" si="22"/>
        <v>356.1209652</v>
      </c>
      <c r="L42" s="69">
        <v>8.3333333333333297E-3</v>
      </c>
      <c r="M42" s="68">
        <f t="shared" si="23"/>
        <v>3.8047111666666651</v>
      </c>
      <c r="N42" s="54">
        <f t="shared" si="16"/>
        <v>60</v>
      </c>
      <c r="O42" s="54">
        <f t="shared" si="24"/>
        <v>228.28266999999991</v>
      </c>
      <c r="P42" s="55">
        <f t="shared" si="25"/>
        <v>584.40363519999994</v>
      </c>
      <c r="Q42" s="56"/>
      <c r="R42" s="44"/>
    </row>
    <row r="43" spans="1:18" s="3" customFormat="1">
      <c r="A43" s="45">
        <f>IF(I43&lt;&gt;"",1+MAX($A$9:A42),"")</f>
        <v>26</v>
      </c>
      <c r="B43" s="46"/>
      <c r="C43" s="46"/>
      <c r="D43" s="47"/>
      <c r="E43" s="59" t="s">
        <v>58</v>
      </c>
      <c r="F43" s="65">
        <v>80.36</v>
      </c>
      <c r="G43" s="50">
        <v>0.1</v>
      </c>
      <c r="H43" s="51">
        <f t="shared" si="29"/>
        <v>88.396000000000001</v>
      </c>
      <c r="I43" s="67" t="s">
        <v>41</v>
      </c>
      <c r="J43" s="53">
        <v>0.13200000000000001</v>
      </c>
      <c r="K43" s="53">
        <f t="shared" ref="K43" si="30">J43*H43</f>
        <v>11.668272</v>
      </c>
      <c r="L43" s="69">
        <v>1.3333333333333299E-2</v>
      </c>
      <c r="M43" s="68">
        <f t="shared" si="23"/>
        <v>1.1786133333333304</v>
      </c>
      <c r="N43" s="54">
        <f t="shared" si="16"/>
        <v>60</v>
      </c>
      <c r="O43" s="54">
        <f t="shared" si="24"/>
        <v>70.716799999999822</v>
      </c>
      <c r="P43" s="55">
        <f t="shared" si="25"/>
        <v>82.385071999999823</v>
      </c>
      <c r="Q43" s="56"/>
      <c r="R43" s="44"/>
    </row>
    <row r="44" spans="1:18" s="3" customFormat="1">
      <c r="A44" s="45" t="str">
        <f>IF(I44&lt;&gt;"",1+MAX($A$9:A43),"")</f>
        <v/>
      </c>
      <c r="B44" s="46"/>
      <c r="C44" s="46"/>
      <c r="D44" s="47"/>
      <c r="E44" s="98" t="s">
        <v>63</v>
      </c>
      <c r="F44" s="65"/>
      <c r="G44" s="66"/>
      <c r="H44" s="66"/>
      <c r="I44" s="67"/>
      <c r="J44" s="53"/>
      <c r="K44" s="53"/>
      <c r="L44" s="69"/>
      <c r="M44" s="68"/>
      <c r="N44" s="54"/>
      <c r="O44" s="54"/>
      <c r="P44" s="55"/>
      <c r="Q44" s="56"/>
      <c r="R44" s="44"/>
    </row>
    <row r="45" spans="1:18" s="3" customFormat="1">
      <c r="A45" s="45">
        <f>IF(I45&lt;&gt;"",1+MAX($A$9:A44),"")</f>
        <v>27</v>
      </c>
      <c r="B45" s="46"/>
      <c r="C45" s="46"/>
      <c r="D45" s="47"/>
      <c r="E45" s="59" t="s">
        <v>60</v>
      </c>
      <c r="F45" s="65">
        <v>9</v>
      </c>
      <c r="G45" s="50">
        <v>0.1</v>
      </c>
      <c r="H45" s="51">
        <f t="shared" ref="H45:H47" si="31">(1+G45)*F45</f>
        <v>9.9</v>
      </c>
      <c r="I45" s="67" t="s">
        <v>44</v>
      </c>
      <c r="J45" s="53">
        <v>10.56</v>
      </c>
      <c r="K45" s="53">
        <f t="shared" ref="K45" si="32">J45*H45</f>
        <v>104.54400000000001</v>
      </c>
      <c r="L45" s="69">
        <v>0.3</v>
      </c>
      <c r="M45" s="68">
        <f t="shared" si="23"/>
        <v>2.97</v>
      </c>
      <c r="N45" s="54">
        <f t="shared" si="16"/>
        <v>60</v>
      </c>
      <c r="O45" s="54">
        <f t="shared" si="24"/>
        <v>178.20000000000002</v>
      </c>
      <c r="P45" s="55">
        <f t="shared" si="25"/>
        <v>282.74400000000003</v>
      </c>
      <c r="Q45" s="56"/>
      <c r="R45" s="44"/>
    </row>
    <row r="46" spans="1:18" s="3" customFormat="1">
      <c r="A46" s="45">
        <f>IF(I46&lt;&gt;"",1+MAX($A$9:A45),"")</f>
        <v>28</v>
      </c>
      <c r="B46" s="46"/>
      <c r="C46" s="46"/>
      <c r="D46" s="47"/>
      <c r="E46" s="59" t="s">
        <v>53</v>
      </c>
      <c r="F46" s="65">
        <v>0.66500000000000004</v>
      </c>
      <c r="G46" s="50">
        <v>0.1</v>
      </c>
      <c r="H46" s="51">
        <f t="shared" si="31"/>
        <v>0.73150000000000015</v>
      </c>
      <c r="I46" s="67" t="s">
        <v>44</v>
      </c>
      <c r="J46" s="53">
        <v>17.440000000000001</v>
      </c>
      <c r="K46" s="53">
        <f>1.09*R46</f>
        <v>0</v>
      </c>
      <c r="L46" s="69">
        <v>0.4</v>
      </c>
      <c r="M46" s="68">
        <f t="shared" si="23"/>
        <v>0.29260000000000008</v>
      </c>
      <c r="N46" s="54">
        <f t="shared" si="16"/>
        <v>60</v>
      </c>
      <c r="O46" s="54">
        <f t="shared" si="24"/>
        <v>17.556000000000004</v>
      </c>
      <c r="P46" s="55">
        <f t="shared" si="25"/>
        <v>17.556000000000004</v>
      </c>
      <c r="Q46" s="56"/>
      <c r="R46" s="44"/>
    </row>
    <row r="47" spans="1:18" s="3" customFormat="1">
      <c r="A47" s="45">
        <f>IF(I47&lt;&gt;"",1+MAX($A$9:A46),"")</f>
        <v>29</v>
      </c>
      <c r="B47" s="46"/>
      <c r="C47" s="46"/>
      <c r="D47" s="47"/>
      <c r="E47" s="59" t="s">
        <v>54</v>
      </c>
      <c r="F47" s="65">
        <v>1.33</v>
      </c>
      <c r="G47" s="50">
        <v>0.1</v>
      </c>
      <c r="H47" s="51">
        <f t="shared" si="31"/>
        <v>1.4630000000000003</v>
      </c>
      <c r="I47" s="67" t="s">
        <v>44</v>
      </c>
      <c r="J47" s="53">
        <v>14.08</v>
      </c>
      <c r="K47" s="53">
        <f t="shared" ref="K47:K50" si="33">J47*H47</f>
        <v>20.599040000000006</v>
      </c>
      <c r="L47" s="69">
        <v>0.4</v>
      </c>
      <c r="M47" s="68">
        <f t="shared" si="23"/>
        <v>0.58520000000000016</v>
      </c>
      <c r="N47" s="54">
        <f t="shared" si="16"/>
        <v>60</v>
      </c>
      <c r="O47" s="54">
        <f t="shared" si="24"/>
        <v>35.112000000000009</v>
      </c>
      <c r="P47" s="55">
        <f t="shared" si="25"/>
        <v>55.711040000000011</v>
      </c>
      <c r="Q47" s="56"/>
      <c r="R47" s="44"/>
    </row>
    <row r="48" spans="1:18" s="3" customFormat="1">
      <c r="A48" s="45">
        <f>IF(I48&lt;&gt;"",1+MAX($A$9:A47),"")</f>
        <v>30</v>
      </c>
      <c r="B48" s="46"/>
      <c r="C48" s="46"/>
      <c r="D48" s="47"/>
      <c r="E48" s="59" t="s">
        <v>55</v>
      </c>
      <c r="F48" s="65">
        <v>2.7477800000000001</v>
      </c>
      <c r="G48" s="50">
        <v>0.1</v>
      </c>
      <c r="H48" s="51">
        <f t="shared" ref="H48:H51" si="34">(1+G48)*F48</f>
        <v>3.0225580000000005</v>
      </c>
      <c r="I48" s="67" t="s">
        <v>45</v>
      </c>
      <c r="J48" s="53">
        <v>19.2</v>
      </c>
      <c r="K48" s="53">
        <f t="shared" si="33"/>
        <v>58.033113600000007</v>
      </c>
      <c r="L48" s="69">
        <v>0.66666666666666696</v>
      </c>
      <c r="M48" s="68">
        <f t="shared" si="23"/>
        <v>2.0150386666666678</v>
      </c>
      <c r="N48" s="54">
        <f t="shared" si="16"/>
        <v>60</v>
      </c>
      <c r="O48" s="54">
        <f t="shared" si="24"/>
        <v>120.90232000000006</v>
      </c>
      <c r="P48" s="55">
        <f t="shared" si="25"/>
        <v>178.93543360000007</v>
      </c>
      <c r="Q48" s="56"/>
      <c r="R48" s="44"/>
    </row>
    <row r="49" spans="1:18" s="3" customFormat="1">
      <c r="A49" s="45">
        <f>IF(I49&lt;&gt;"",1+MAX($A$9:A48),"")</f>
        <v>31</v>
      </c>
      <c r="B49" s="46"/>
      <c r="C49" s="46"/>
      <c r="D49" s="47"/>
      <c r="E49" s="59" t="s">
        <v>61</v>
      </c>
      <c r="F49" s="65">
        <v>2.7477800000000001</v>
      </c>
      <c r="G49" s="50">
        <v>0.1</v>
      </c>
      <c r="H49" s="51">
        <f t="shared" si="34"/>
        <v>3.0225580000000005</v>
      </c>
      <c r="I49" s="67" t="s">
        <v>45</v>
      </c>
      <c r="J49" s="53">
        <f>0.61275*32</f>
        <v>19.608000000000001</v>
      </c>
      <c r="K49" s="53">
        <f t="shared" si="33"/>
        <v>59.266317264000008</v>
      </c>
      <c r="L49" s="69">
        <v>0.66666666666666696</v>
      </c>
      <c r="M49" s="68">
        <f t="shared" si="23"/>
        <v>2.0150386666666678</v>
      </c>
      <c r="N49" s="54">
        <f t="shared" si="16"/>
        <v>60</v>
      </c>
      <c r="O49" s="54">
        <f t="shared" si="24"/>
        <v>120.90232000000006</v>
      </c>
      <c r="P49" s="55">
        <f t="shared" si="25"/>
        <v>180.16863726400007</v>
      </c>
      <c r="Q49" s="56"/>
      <c r="R49" s="44"/>
    </row>
    <row r="50" spans="1:18" s="3" customFormat="1">
      <c r="A50" s="45">
        <f>IF(I50&lt;&gt;"",1+MAX($A$9:A49),"")</f>
        <v>32</v>
      </c>
      <c r="B50" s="46"/>
      <c r="C50" s="46"/>
      <c r="D50" s="47"/>
      <c r="E50" s="59" t="s">
        <v>62</v>
      </c>
      <c r="F50" s="65">
        <v>109.91119999999999</v>
      </c>
      <c r="G50" s="50">
        <v>0.1</v>
      </c>
      <c r="H50" s="51">
        <f t="shared" si="34"/>
        <v>120.90232</v>
      </c>
      <c r="I50" s="67" t="s">
        <v>42</v>
      </c>
      <c r="J50" s="53">
        <v>0.78</v>
      </c>
      <c r="K50" s="53">
        <f t="shared" si="33"/>
        <v>94.303809600000008</v>
      </c>
      <c r="L50" s="69">
        <v>8.3333333333333297E-3</v>
      </c>
      <c r="M50" s="68">
        <f t="shared" si="23"/>
        <v>1.007519333333333</v>
      </c>
      <c r="N50" s="54">
        <f t="shared" si="16"/>
        <v>60</v>
      </c>
      <c r="O50" s="54">
        <f t="shared" si="24"/>
        <v>60.45115999999998</v>
      </c>
      <c r="P50" s="55">
        <f t="shared" si="25"/>
        <v>154.75496959999998</v>
      </c>
      <c r="Q50" s="56"/>
      <c r="R50" s="44"/>
    </row>
    <row r="51" spans="1:18" s="3" customFormat="1">
      <c r="A51" s="45">
        <f>IF(I51&lt;&gt;"",1+MAX($A$9:A50),"")</f>
        <v>33</v>
      </c>
      <c r="B51" s="46"/>
      <c r="C51" s="46"/>
      <c r="D51" s="47"/>
      <c r="E51" s="59" t="s">
        <v>58</v>
      </c>
      <c r="F51" s="65">
        <v>21.28</v>
      </c>
      <c r="G51" s="50">
        <v>0.1</v>
      </c>
      <c r="H51" s="51">
        <f t="shared" si="34"/>
        <v>23.408000000000005</v>
      </c>
      <c r="I51" s="67" t="s">
        <v>41</v>
      </c>
      <c r="J51" s="53">
        <v>0.13200000000000001</v>
      </c>
      <c r="K51" s="53">
        <f t="shared" ref="K51" si="35">J51*H51</f>
        <v>3.0898560000000006</v>
      </c>
      <c r="L51" s="69">
        <v>1.3333333333333299E-2</v>
      </c>
      <c r="M51" s="68">
        <f t="shared" si="23"/>
        <v>0.31210666666666592</v>
      </c>
      <c r="N51" s="54">
        <f t="shared" si="16"/>
        <v>60</v>
      </c>
      <c r="O51" s="54">
        <f t="shared" si="24"/>
        <v>18.726399999999956</v>
      </c>
      <c r="P51" s="55">
        <f t="shared" si="25"/>
        <v>21.816255999999957</v>
      </c>
      <c r="Q51" s="56"/>
      <c r="R51" s="44"/>
    </row>
    <row r="52" spans="1:18" s="3" customFormat="1">
      <c r="A52" s="45" t="str">
        <f>IF(I52&lt;&gt;"",1+MAX($A$9:A51),"")</f>
        <v/>
      </c>
      <c r="B52" s="46"/>
      <c r="C52" s="46"/>
      <c r="D52" s="47"/>
      <c r="E52" s="98" t="s">
        <v>64</v>
      </c>
      <c r="F52" s="65"/>
      <c r="G52" s="66"/>
      <c r="H52" s="66"/>
      <c r="I52" s="67"/>
      <c r="J52" s="53"/>
      <c r="K52" s="53"/>
      <c r="L52" s="69"/>
      <c r="M52" s="68"/>
      <c r="N52" s="54"/>
      <c r="O52" s="54"/>
      <c r="P52" s="55"/>
      <c r="Q52" s="56"/>
      <c r="R52" s="44"/>
    </row>
    <row r="53" spans="1:18" s="3" customFormat="1">
      <c r="A53" s="45">
        <f>IF(I53&lt;&gt;"",1+MAX($A$9:A52),"")</f>
        <v>34</v>
      </c>
      <c r="B53" s="46"/>
      <c r="C53" s="46"/>
      <c r="D53" s="47"/>
      <c r="E53" s="59" t="s">
        <v>60</v>
      </c>
      <c r="F53" s="65">
        <v>19.187969924811998</v>
      </c>
      <c r="G53" s="50">
        <v>0.1</v>
      </c>
      <c r="H53" s="51">
        <f t="shared" ref="H53:H55" si="36">(1+G53)*F53</f>
        <v>21.1067669172932</v>
      </c>
      <c r="I53" s="67" t="s">
        <v>44</v>
      </c>
      <c r="J53" s="53">
        <v>10.56</v>
      </c>
      <c r="K53" s="53">
        <f t="shared" ref="K53" si="37">J53*H53</f>
        <v>222.88745864661621</v>
      </c>
      <c r="L53" s="69">
        <v>0.3</v>
      </c>
      <c r="M53" s="68">
        <f t="shared" si="23"/>
        <v>6.3320300751879595</v>
      </c>
      <c r="N53" s="54">
        <f t="shared" si="16"/>
        <v>60</v>
      </c>
      <c r="O53" s="54">
        <f t="shared" si="24"/>
        <v>379.92180451127757</v>
      </c>
      <c r="P53" s="55">
        <f t="shared" si="25"/>
        <v>602.80926315789384</v>
      </c>
      <c r="Q53" s="56"/>
      <c r="R53" s="44"/>
    </row>
    <row r="54" spans="1:18" s="3" customFormat="1">
      <c r="A54" s="45">
        <f>IF(I54&lt;&gt;"",1+MAX($A$9:A53),"")</f>
        <v>35</v>
      </c>
      <c r="B54" s="46"/>
      <c r="C54" s="46"/>
      <c r="D54" s="47"/>
      <c r="E54" s="59" t="s">
        <v>53</v>
      </c>
      <c r="F54" s="65">
        <v>1.5118750000000001</v>
      </c>
      <c r="G54" s="50">
        <v>0.1</v>
      </c>
      <c r="H54" s="51">
        <f t="shared" si="36"/>
        <v>1.6630625000000003</v>
      </c>
      <c r="I54" s="67" t="s">
        <v>44</v>
      </c>
      <c r="J54" s="53">
        <v>17.440000000000001</v>
      </c>
      <c r="K54" s="53">
        <f>1.09*R54</f>
        <v>0</v>
      </c>
      <c r="L54" s="69">
        <v>0.4</v>
      </c>
      <c r="M54" s="68">
        <f t="shared" si="23"/>
        <v>0.66522500000000018</v>
      </c>
      <c r="N54" s="54">
        <f t="shared" si="16"/>
        <v>60</v>
      </c>
      <c r="O54" s="54">
        <f t="shared" si="24"/>
        <v>39.913500000000013</v>
      </c>
      <c r="P54" s="55">
        <f t="shared" si="25"/>
        <v>39.913500000000013</v>
      </c>
      <c r="Q54" s="56"/>
      <c r="R54" s="44"/>
    </row>
    <row r="55" spans="1:18" s="3" customFormat="1">
      <c r="A55" s="45">
        <f>IF(I55&lt;&gt;"",1+MAX($A$9:A54),"")</f>
        <v>36</v>
      </c>
      <c r="B55" s="46"/>
      <c r="C55" s="46"/>
      <c r="D55" s="47"/>
      <c r="E55" s="59" t="s">
        <v>54</v>
      </c>
      <c r="F55" s="65">
        <v>3.0237500000000002</v>
      </c>
      <c r="G55" s="50">
        <v>0.1</v>
      </c>
      <c r="H55" s="51">
        <f t="shared" si="36"/>
        <v>3.3261250000000007</v>
      </c>
      <c r="I55" s="67" t="s">
        <v>44</v>
      </c>
      <c r="J55" s="53">
        <v>14.08</v>
      </c>
      <c r="K55" s="53">
        <f t="shared" ref="K55:K57" si="38">J55*H55</f>
        <v>46.831840000000007</v>
      </c>
      <c r="L55" s="69">
        <v>0.4</v>
      </c>
      <c r="M55" s="68">
        <f t="shared" si="23"/>
        <v>1.3304500000000004</v>
      </c>
      <c r="N55" s="54">
        <f t="shared" si="16"/>
        <v>60</v>
      </c>
      <c r="O55" s="54">
        <f t="shared" si="24"/>
        <v>79.827000000000027</v>
      </c>
      <c r="P55" s="55">
        <f t="shared" si="25"/>
        <v>126.65884000000003</v>
      </c>
      <c r="Q55" s="56"/>
      <c r="R55" s="44"/>
    </row>
    <row r="56" spans="1:18" s="3" customFormat="1">
      <c r="A56" s="45">
        <f>IF(I56&lt;&gt;"",1+MAX($A$9:A55),"")</f>
        <v>37</v>
      </c>
      <c r="B56" s="46"/>
      <c r="C56" s="46"/>
      <c r="D56" s="47"/>
      <c r="E56" s="59" t="s">
        <v>61</v>
      </c>
      <c r="F56" s="65">
        <v>6.2470675</v>
      </c>
      <c r="G56" s="50">
        <v>0.1</v>
      </c>
      <c r="H56" s="51">
        <f t="shared" ref="H56:H58" si="39">(1+G56)*F56</f>
        <v>6.8717742500000005</v>
      </c>
      <c r="I56" s="67" t="s">
        <v>45</v>
      </c>
      <c r="J56" s="53">
        <f>0.61275*32</f>
        <v>19.608000000000001</v>
      </c>
      <c r="K56" s="53">
        <f t="shared" si="38"/>
        <v>134.741749494</v>
      </c>
      <c r="L56" s="69">
        <v>0.66666666666666696</v>
      </c>
      <c r="M56" s="68">
        <f t="shared" si="23"/>
        <v>4.5811828333333358</v>
      </c>
      <c r="N56" s="54">
        <f t="shared" si="16"/>
        <v>60</v>
      </c>
      <c r="O56" s="54">
        <f t="shared" si="24"/>
        <v>274.87097000000017</v>
      </c>
      <c r="P56" s="55">
        <f t="shared" si="25"/>
        <v>409.6127194940002</v>
      </c>
      <c r="Q56" s="56"/>
      <c r="R56" s="44"/>
    </row>
    <row r="57" spans="1:18" s="3" customFormat="1">
      <c r="A57" s="45">
        <f>IF(I57&lt;&gt;"",1+MAX($A$9:A56),"")</f>
        <v>38</v>
      </c>
      <c r="B57" s="46"/>
      <c r="C57" s="46"/>
      <c r="D57" s="47"/>
      <c r="E57" s="59" t="s">
        <v>62</v>
      </c>
      <c r="F57" s="65">
        <v>249.8827</v>
      </c>
      <c r="G57" s="50">
        <v>0.1</v>
      </c>
      <c r="H57" s="51">
        <f t="shared" si="39"/>
        <v>274.87097</v>
      </c>
      <c r="I57" s="67" t="s">
        <v>42</v>
      </c>
      <c r="J57" s="53">
        <v>0.78</v>
      </c>
      <c r="K57" s="53">
        <f t="shared" si="38"/>
        <v>214.3993566</v>
      </c>
      <c r="L57" s="69">
        <v>8.3333333333333297E-3</v>
      </c>
      <c r="M57" s="68">
        <f t="shared" si="23"/>
        <v>2.2905914166666657</v>
      </c>
      <c r="N57" s="54">
        <f t="shared" si="16"/>
        <v>60</v>
      </c>
      <c r="O57" s="54">
        <f t="shared" si="24"/>
        <v>137.43548499999994</v>
      </c>
      <c r="P57" s="55">
        <f t="shared" si="25"/>
        <v>351.83484159999995</v>
      </c>
      <c r="Q57" s="56"/>
      <c r="R57" s="44"/>
    </row>
    <row r="58" spans="1:18" s="3" customFormat="1">
      <c r="A58" s="45">
        <f>IF(I58&lt;&gt;"",1+MAX($A$9:A57),"")</f>
        <v>39</v>
      </c>
      <c r="B58" s="46"/>
      <c r="C58" s="46"/>
      <c r="D58" s="47"/>
      <c r="E58" s="59" t="s">
        <v>58</v>
      </c>
      <c r="F58" s="65">
        <v>48.38</v>
      </c>
      <c r="G58" s="50">
        <v>0.1</v>
      </c>
      <c r="H58" s="51">
        <f t="shared" si="39"/>
        <v>53.218000000000011</v>
      </c>
      <c r="I58" s="67" t="s">
        <v>41</v>
      </c>
      <c r="J58" s="53">
        <v>0.13200000000000001</v>
      </c>
      <c r="K58" s="53">
        <f t="shared" ref="K58" si="40">J58*H58</f>
        <v>7.0247760000000019</v>
      </c>
      <c r="L58" s="69">
        <v>1.3333333333333299E-2</v>
      </c>
      <c r="M58" s="68">
        <f t="shared" si="23"/>
        <v>0.70957333333333172</v>
      </c>
      <c r="N58" s="54">
        <f t="shared" si="16"/>
        <v>60</v>
      </c>
      <c r="O58" s="54">
        <f t="shared" si="24"/>
        <v>42.574399999999905</v>
      </c>
      <c r="P58" s="55">
        <f t="shared" si="25"/>
        <v>49.599175999999908</v>
      </c>
      <c r="Q58" s="56"/>
      <c r="R58" s="44"/>
    </row>
    <row r="59" spans="1:18" s="3" customFormat="1">
      <c r="A59" s="45" t="str">
        <f>IF(I59&lt;&gt;"",1+MAX($A$9:A58),"")</f>
        <v/>
      </c>
      <c r="B59" s="46"/>
      <c r="C59" s="46"/>
      <c r="D59" s="47"/>
      <c r="E59" s="98" t="s">
        <v>65</v>
      </c>
      <c r="F59" s="65"/>
      <c r="G59" s="66"/>
      <c r="H59" s="66"/>
      <c r="I59" s="67"/>
      <c r="J59" s="53"/>
      <c r="K59" s="53"/>
      <c r="L59" s="69"/>
      <c r="M59" s="68"/>
      <c r="N59" s="54"/>
      <c r="O59" s="54"/>
      <c r="P59" s="55"/>
      <c r="Q59" s="56"/>
      <c r="R59" s="44"/>
    </row>
    <row r="60" spans="1:18" s="3" customFormat="1">
      <c r="A60" s="45">
        <f>IF(I60&lt;&gt;"",1+MAX($A$9:A59),"")</f>
        <v>40</v>
      </c>
      <c r="B60" s="46"/>
      <c r="C60" s="46"/>
      <c r="D60" s="47"/>
      <c r="E60" s="59" t="s">
        <v>60</v>
      </c>
      <c r="F60" s="65">
        <v>75.9924812030075</v>
      </c>
      <c r="G60" s="50">
        <v>0.1</v>
      </c>
      <c r="H60" s="51">
        <f t="shared" ref="H60:H62" si="41">(1+G60)*F60</f>
        <v>83.591729323308257</v>
      </c>
      <c r="I60" s="67" t="s">
        <v>44</v>
      </c>
      <c r="J60" s="53">
        <v>10.56</v>
      </c>
      <c r="K60" s="53">
        <f t="shared" ref="K60" si="42">J60*H60</f>
        <v>882.72866165413529</v>
      </c>
      <c r="L60" s="69">
        <v>0.3</v>
      </c>
      <c r="M60" s="68">
        <f t="shared" si="23"/>
        <v>25.077518796992475</v>
      </c>
      <c r="N60" s="54">
        <f t="shared" si="16"/>
        <v>60</v>
      </c>
      <c r="O60" s="54">
        <f t="shared" si="24"/>
        <v>1504.6511278195485</v>
      </c>
      <c r="P60" s="55">
        <f t="shared" si="25"/>
        <v>2387.3797894736836</v>
      </c>
      <c r="Q60" s="56"/>
      <c r="R60" s="44"/>
    </row>
    <row r="61" spans="1:18" s="3" customFormat="1">
      <c r="A61" s="45">
        <f>IF(I61&lt;&gt;"",1+MAX($A$9:A60),"")</f>
        <v>41</v>
      </c>
      <c r="B61" s="46"/>
      <c r="C61" s="46"/>
      <c r="D61" s="47"/>
      <c r="E61" s="59" t="s">
        <v>53</v>
      </c>
      <c r="F61" s="65">
        <v>6.2337499999999997</v>
      </c>
      <c r="G61" s="50">
        <v>0.1</v>
      </c>
      <c r="H61" s="51">
        <f t="shared" si="41"/>
        <v>6.8571249999999999</v>
      </c>
      <c r="I61" s="67" t="s">
        <v>44</v>
      </c>
      <c r="J61" s="53">
        <v>17.440000000000001</v>
      </c>
      <c r="K61" s="53">
        <f>1.09*R61</f>
        <v>0</v>
      </c>
      <c r="L61" s="69">
        <v>0.4</v>
      </c>
      <c r="M61" s="68">
        <f t="shared" si="23"/>
        <v>2.7428500000000002</v>
      </c>
      <c r="N61" s="54">
        <f t="shared" si="16"/>
        <v>60</v>
      </c>
      <c r="O61" s="54">
        <f t="shared" si="24"/>
        <v>164.57100000000003</v>
      </c>
      <c r="P61" s="55">
        <f t="shared" si="25"/>
        <v>164.57100000000003</v>
      </c>
      <c r="Q61" s="56"/>
      <c r="R61" s="44"/>
    </row>
    <row r="62" spans="1:18" s="3" customFormat="1">
      <c r="A62" s="45">
        <f>IF(I62&lt;&gt;"",1+MAX($A$9:A61),"")</f>
        <v>42</v>
      </c>
      <c r="B62" s="46"/>
      <c r="C62" s="46"/>
      <c r="D62" s="47"/>
      <c r="E62" s="59" t="s">
        <v>54</v>
      </c>
      <c r="F62" s="65">
        <v>12.467499999999999</v>
      </c>
      <c r="G62" s="50">
        <v>0.1</v>
      </c>
      <c r="H62" s="51">
        <f t="shared" si="41"/>
        <v>13.71425</v>
      </c>
      <c r="I62" s="67" t="s">
        <v>44</v>
      </c>
      <c r="J62" s="53">
        <v>14.08</v>
      </c>
      <c r="K62" s="53">
        <f t="shared" ref="K62:K64" si="43">J62*H62</f>
        <v>193.09664000000001</v>
      </c>
      <c r="L62" s="69">
        <v>0.4</v>
      </c>
      <c r="M62" s="68">
        <f t="shared" si="23"/>
        <v>5.4857000000000005</v>
      </c>
      <c r="N62" s="54">
        <f t="shared" si="16"/>
        <v>60</v>
      </c>
      <c r="O62" s="54">
        <f t="shared" si="24"/>
        <v>329.14200000000005</v>
      </c>
      <c r="P62" s="55">
        <f t="shared" si="25"/>
        <v>522.23864000000003</v>
      </c>
      <c r="Q62" s="56"/>
      <c r="R62" s="44"/>
    </row>
    <row r="63" spans="1:18" s="3" customFormat="1">
      <c r="A63" s="45">
        <f>IF(I63&lt;&gt;"",1+MAX($A$9:A62),"")</f>
        <v>43</v>
      </c>
      <c r="B63" s="46"/>
      <c r="C63" s="46"/>
      <c r="D63" s="47"/>
      <c r="E63" s="59" t="s">
        <v>55</v>
      </c>
      <c r="F63" s="65">
        <v>51.515709999999999</v>
      </c>
      <c r="G63" s="50">
        <v>0.1</v>
      </c>
      <c r="H63" s="51">
        <f t="shared" ref="H63:H64" si="44">(1+G63)*F63</f>
        <v>56.667281000000003</v>
      </c>
      <c r="I63" s="67" t="s">
        <v>45</v>
      </c>
      <c r="J63" s="53">
        <v>19.2</v>
      </c>
      <c r="K63" s="53">
        <f t="shared" si="43"/>
        <v>1088.0117952000001</v>
      </c>
      <c r="L63" s="69">
        <v>0.66666666666666696</v>
      </c>
      <c r="M63" s="68">
        <f t="shared" si="23"/>
        <v>37.778187333333349</v>
      </c>
      <c r="N63" s="54">
        <f t="shared" si="16"/>
        <v>60</v>
      </c>
      <c r="O63" s="54">
        <f t="shared" si="24"/>
        <v>2266.691240000001</v>
      </c>
      <c r="P63" s="55">
        <f t="shared" si="25"/>
        <v>3354.7030352000011</v>
      </c>
      <c r="Q63" s="56"/>
      <c r="R63" s="44"/>
    </row>
    <row r="64" spans="1:18" s="3" customFormat="1">
      <c r="A64" s="45">
        <f>IF(I64&lt;&gt;"",1+MAX($A$9:A63),"")</f>
        <v>44</v>
      </c>
      <c r="B64" s="46"/>
      <c r="C64" s="46"/>
      <c r="D64" s="47"/>
      <c r="E64" s="59" t="s">
        <v>58</v>
      </c>
      <c r="F64" s="65">
        <v>398.96</v>
      </c>
      <c r="G64" s="50">
        <v>0.1</v>
      </c>
      <c r="H64" s="51">
        <f t="shared" si="44"/>
        <v>438.85599999999999</v>
      </c>
      <c r="I64" s="67" t="s">
        <v>41</v>
      </c>
      <c r="J64" s="53">
        <v>0.13200000000000001</v>
      </c>
      <c r="K64" s="53">
        <f t="shared" si="43"/>
        <v>57.928992000000001</v>
      </c>
      <c r="L64" s="69">
        <v>1.3333333333333299E-2</v>
      </c>
      <c r="M64" s="68">
        <f t="shared" si="23"/>
        <v>5.8514133333333183</v>
      </c>
      <c r="N64" s="54">
        <f t="shared" si="16"/>
        <v>60</v>
      </c>
      <c r="O64" s="54">
        <f t="shared" si="24"/>
        <v>351.08479999999912</v>
      </c>
      <c r="P64" s="55">
        <f t="shared" si="25"/>
        <v>409.01379199999911</v>
      </c>
      <c r="Q64" s="56"/>
      <c r="R64" s="44"/>
    </row>
    <row r="65" spans="1:18" s="3" customFormat="1">
      <c r="A65" s="45" t="str">
        <f>IF(I65&lt;&gt;"",1+MAX($A$9:A64),"")</f>
        <v/>
      </c>
      <c r="B65" s="46"/>
      <c r="C65" s="46"/>
      <c r="D65" s="47"/>
      <c r="E65" s="98" t="s">
        <v>66</v>
      </c>
      <c r="F65" s="65"/>
      <c r="G65" s="66"/>
      <c r="H65" s="66"/>
      <c r="I65" s="67"/>
      <c r="J65" s="53"/>
      <c r="K65" s="53"/>
      <c r="L65" s="69"/>
      <c r="M65" s="68"/>
      <c r="N65" s="54"/>
      <c r="O65" s="54"/>
      <c r="P65" s="55"/>
      <c r="Q65" s="56"/>
      <c r="R65" s="44"/>
    </row>
    <row r="66" spans="1:18" s="3" customFormat="1">
      <c r="A66" s="45">
        <f>IF(I66&lt;&gt;"",1+MAX($A$9:A65),"")</f>
        <v>45</v>
      </c>
      <c r="B66" s="46"/>
      <c r="C66" s="46"/>
      <c r="D66" s="47"/>
      <c r="E66" s="59" t="s">
        <v>60</v>
      </c>
      <c r="F66" s="65">
        <v>95.736842105263193</v>
      </c>
      <c r="G66" s="50">
        <v>0.1</v>
      </c>
      <c r="H66" s="51">
        <f t="shared" ref="H66:H68" si="45">(1+G66)*F66</f>
        <v>105.31052631578952</v>
      </c>
      <c r="I66" s="67" t="s">
        <v>44</v>
      </c>
      <c r="J66" s="53">
        <v>10.56</v>
      </c>
      <c r="K66" s="53">
        <f t="shared" ref="K66" si="46">J66*H66</f>
        <v>1112.0791578947374</v>
      </c>
      <c r="L66" s="69">
        <v>0.3</v>
      </c>
      <c r="M66" s="68">
        <f t="shared" si="23"/>
        <v>31.593157894736855</v>
      </c>
      <c r="N66" s="54">
        <f t="shared" si="16"/>
        <v>60</v>
      </c>
      <c r="O66" s="54">
        <f t="shared" si="24"/>
        <v>1895.5894736842113</v>
      </c>
      <c r="P66" s="55">
        <f t="shared" si="25"/>
        <v>3007.6686315789484</v>
      </c>
      <c r="Q66" s="56"/>
      <c r="R66" s="44"/>
    </row>
    <row r="67" spans="1:18" s="3" customFormat="1">
      <c r="A67" s="45">
        <f>IF(I67&lt;&gt;"",1+MAX($A$9:A66),"")</f>
        <v>46</v>
      </c>
      <c r="B67" s="46"/>
      <c r="C67" s="46"/>
      <c r="D67" s="47"/>
      <c r="E67" s="59" t="s">
        <v>53</v>
      </c>
      <c r="F67" s="65">
        <v>7.875</v>
      </c>
      <c r="G67" s="50">
        <v>0.1</v>
      </c>
      <c r="H67" s="51">
        <f t="shared" si="45"/>
        <v>8.6625000000000014</v>
      </c>
      <c r="I67" s="67" t="s">
        <v>44</v>
      </c>
      <c r="J67" s="53">
        <v>17.440000000000001</v>
      </c>
      <c r="K67" s="53">
        <f>1.09*R67</f>
        <v>0</v>
      </c>
      <c r="L67" s="69">
        <v>0.4</v>
      </c>
      <c r="M67" s="68">
        <f t="shared" si="23"/>
        <v>3.4650000000000007</v>
      </c>
      <c r="N67" s="54">
        <f t="shared" si="16"/>
        <v>60</v>
      </c>
      <c r="O67" s="54">
        <f t="shared" si="24"/>
        <v>207.90000000000003</v>
      </c>
      <c r="P67" s="55">
        <f t="shared" si="25"/>
        <v>207.90000000000003</v>
      </c>
      <c r="Q67" s="56"/>
      <c r="R67" s="44"/>
    </row>
    <row r="68" spans="1:18" s="3" customFormat="1">
      <c r="A68" s="45">
        <f>IF(I68&lt;&gt;"",1+MAX($A$9:A67),"")</f>
        <v>47</v>
      </c>
      <c r="B68" s="46"/>
      <c r="C68" s="46"/>
      <c r="D68" s="47"/>
      <c r="E68" s="59" t="s">
        <v>54</v>
      </c>
      <c r="F68" s="65">
        <v>15.75</v>
      </c>
      <c r="G68" s="50">
        <v>0.1</v>
      </c>
      <c r="H68" s="51">
        <f t="shared" si="45"/>
        <v>17.325000000000003</v>
      </c>
      <c r="I68" s="67" t="s">
        <v>44</v>
      </c>
      <c r="J68" s="53">
        <v>14.08</v>
      </c>
      <c r="K68" s="53">
        <f t="shared" ref="K68:K70" si="47">J68*H68</f>
        <v>243.93600000000004</v>
      </c>
      <c r="L68" s="69">
        <v>0.4</v>
      </c>
      <c r="M68" s="68">
        <f t="shared" si="23"/>
        <v>6.9300000000000015</v>
      </c>
      <c r="N68" s="54">
        <f t="shared" si="16"/>
        <v>60</v>
      </c>
      <c r="O68" s="54">
        <f t="shared" si="24"/>
        <v>415.80000000000007</v>
      </c>
      <c r="P68" s="55">
        <f t="shared" si="25"/>
        <v>659.7360000000001</v>
      </c>
      <c r="Q68" s="56"/>
      <c r="R68" s="44"/>
    </row>
    <row r="69" spans="1:18" s="3" customFormat="1">
      <c r="A69" s="45">
        <f>IF(I69&lt;&gt;"",1+MAX($A$9:A68),"")</f>
        <v>48</v>
      </c>
      <c r="B69" s="46"/>
      <c r="C69" s="46"/>
      <c r="D69" s="47"/>
      <c r="E69" s="59" t="s">
        <v>55</v>
      </c>
      <c r="F69" s="65">
        <v>32.539499999999997</v>
      </c>
      <c r="G69" s="50">
        <v>0.1</v>
      </c>
      <c r="H69" s="51">
        <f t="shared" ref="H69:H70" si="48">(1+G69)*F69</f>
        <v>35.79345</v>
      </c>
      <c r="I69" s="67" t="s">
        <v>45</v>
      </c>
      <c r="J69" s="53">
        <v>19.2</v>
      </c>
      <c r="K69" s="53">
        <f t="shared" si="47"/>
        <v>687.23424</v>
      </c>
      <c r="L69" s="69">
        <v>0.66666666666666696</v>
      </c>
      <c r="M69" s="68">
        <f t="shared" si="23"/>
        <v>23.862300000000012</v>
      </c>
      <c r="N69" s="54">
        <f t="shared" si="16"/>
        <v>60</v>
      </c>
      <c r="O69" s="54">
        <f t="shared" si="24"/>
        <v>1431.7380000000007</v>
      </c>
      <c r="P69" s="55">
        <f t="shared" si="25"/>
        <v>2118.972240000001</v>
      </c>
      <c r="Q69" s="56"/>
      <c r="R69" s="44"/>
    </row>
    <row r="70" spans="1:18" s="3" customFormat="1">
      <c r="A70" s="45">
        <f>IF(I70&lt;&gt;"",1+MAX($A$9:A69),"")</f>
        <v>49</v>
      </c>
      <c r="B70" s="46"/>
      <c r="C70" s="46"/>
      <c r="D70" s="47"/>
      <c r="E70" s="59" t="s">
        <v>58</v>
      </c>
      <c r="F70" s="65">
        <v>252</v>
      </c>
      <c r="G70" s="50">
        <v>0.1</v>
      </c>
      <c r="H70" s="51">
        <f t="shared" si="48"/>
        <v>277.20000000000005</v>
      </c>
      <c r="I70" s="67" t="s">
        <v>41</v>
      </c>
      <c r="J70" s="53">
        <v>0.13200000000000001</v>
      </c>
      <c r="K70" s="53">
        <f t="shared" si="47"/>
        <v>36.59040000000001</v>
      </c>
      <c r="L70" s="69">
        <v>1.3333333333333299E-2</v>
      </c>
      <c r="M70" s="68">
        <f t="shared" si="23"/>
        <v>3.6959999999999913</v>
      </c>
      <c r="N70" s="54">
        <f t="shared" si="16"/>
        <v>60</v>
      </c>
      <c r="O70" s="54">
        <f t="shared" si="24"/>
        <v>221.75999999999948</v>
      </c>
      <c r="P70" s="55">
        <f t="shared" si="25"/>
        <v>258.35039999999947</v>
      </c>
      <c r="Q70" s="56"/>
      <c r="R70" s="44"/>
    </row>
    <row r="71" spans="1:18" s="3" customFormat="1">
      <c r="A71" s="45" t="str">
        <f>IF(I71&lt;&gt;"",1+MAX($A$9:A70),"")</f>
        <v/>
      </c>
      <c r="B71" s="46"/>
      <c r="C71" s="46"/>
      <c r="D71" s="47"/>
      <c r="E71" s="98" t="s">
        <v>67</v>
      </c>
      <c r="F71" s="65"/>
      <c r="G71" s="66"/>
      <c r="H71" s="66"/>
      <c r="I71" s="67"/>
      <c r="J71" s="53"/>
      <c r="K71" s="53"/>
      <c r="L71" s="69"/>
      <c r="M71" s="68"/>
      <c r="N71" s="54"/>
      <c r="O71" s="54"/>
      <c r="P71" s="55"/>
      <c r="Q71" s="56"/>
      <c r="R71" s="44"/>
    </row>
    <row r="72" spans="1:18" s="3" customFormat="1">
      <c r="A72" s="45">
        <f>IF(I72&lt;&gt;"",1+MAX($A$9:A71),"")</f>
        <v>50</v>
      </c>
      <c r="B72" s="46"/>
      <c r="C72" s="46"/>
      <c r="D72" s="47"/>
      <c r="E72" s="59" t="s">
        <v>60</v>
      </c>
      <c r="F72" s="65">
        <v>29.458646616541401</v>
      </c>
      <c r="G72" s="50">
        <v>0.1</v>
      </c>
      <c r="H72" s="51">
        <f t="shared" ref="H72:H74" si="49">(1+G72)*F72</f>
        <v>32.404511278195542</v>
      </c>
      <c r="I72" s="67" t="s">
        <v>44</v>
      </c>
      <c r="J72" s="53">
        <v>10.56</v>
      </c>
      <c r="K72" s="53">
        <f t="shared" ref="K72" si="50">J72*H72</f>
        <v>342.19163909774494</v>
      </c>
      <c r="L72" s="69">
        <v>0.3</v>
      </c>
      <c r="M72" s="68">
        <f t="shared" si="23"/>
        <v>9.7213533834586627</v>
      </c>
      <c r="N72" s="54">
        <f t="shared" si="16"/>
        <v>60</v>
      </c>
      <c r="O72" s="54">
        <f t="shared" si="24"/>
        <v>583.28120300751971</v>
      </c>
      <c r="P72" s="55">
        <f t="shared" si="25"/>
        <v>925.47284210526459</v>
      </c>
      <c r="Q72" s="56"/>
      <c r="R72" s="44"/>
    </row>
    <row r="73" spans="1:18" s="3" customFormat="1">
      <c r="A73" s="45">
        <f>IF(I73&lt;&gt;"",1+MAX($A$9:A72),"")</f>
        <v>51</v>
      </c>
      <c r="B73" s="46"/>
      <c r="C73" s="46"/>
      <c r="D73" s="47"/>
      <c r="E73" s="59" t="s">
        <v>53</v>
      </c>
      <c r="F73" s="65">
        <v>2.3656250000000001</v>
      </c>
      <c r="G73" s="50">
        <v>0.1</v>
      </c>
      <c r="H73" s="51">
        <f t="shared" si="49"/>
        <v>2.6021875000000003</v>
      </c>
      <c r="I73" s="67" t="s">
        <v>44</v>
      </c>
      <c r="J73" s="53">
        <v>17.440000000000001</v>
      </c>
      <c r="K73" s="53">
        <f>1.09*R73</f>
        <v>0</v>
      </c>
      <c r="L73" s="69">
        <v>0.4</v>
      </c>
      <c r="M73" s="68">
        <f t="shared" si="23"/>
        <v>1.0408750000000002</v>
      </c>
      <c r="N73" s="54">
        <f t="shared" si="16"/>
        <v>60</v>
      </c>
      <c r="O73" s="54">
        <f t="shared" si="24"/>
        <v>62.452500000000015</v>
      </c>
      <c r="P73" s="55">
        <f t="shared" si="25"/>
        <v>62.452500000000015</v>
      </c>
      <c r="Q73" s="56"/>
      <c r="R73" s="44"/>
    </row>
    <row r="74" spans="1:18" s="3" customFormat="1">
      <c r="A74" s="45">
        <f>IF(I74&lt;&gt;"",1+MAX($A$9:A73),"")</f>
        <v>52</v>
      </c>
      <c r="B74" s="46"/>
      <c r="C74" s="46"/>
      <c r="D74" s="47"/>
      <c r="E74" s="59" t="s">
        <v>54</v>
      </c>
      <c r="F74" s="65">
        <v>4.7312500000000002</v>
      </c>
      <c r="G74" s="50">
        <v>0.1</v>
      </c>
      <c r="H74" s="51">
        <f t="shared" si="49"/>
        <v>5.2043750000000006</v>
      </c>
      <c r="I74" s="67" t="s">
        <v>44</v>
      </c>
      <c r="J74" s="53">
        <v>14.08</v>
      </c>
      <c r="K74" s="53">
        <f t="shared" ref="K74:K75" si="51">J74*H74</f>
        <v>73.277600000000007</v>
      </c>
      <c r="L74" s="69">
        <v>0.4</v>
      </c>
      <c r="M74" s="68">
        <f t="shared" si="23"/>
        <v>2.0817500000000004</v>
      </c>
      <c r="N74" s="54">
        <f t="shared" si="16"/>
        <v>60</v>
      </c>
      <c r="O74" s="54">
        <f t="shared" si="24"/>
        <v>124.90500000000003</v>
      </c>
      <c r="P74" s="55">
        <f t="shared" si="25"/>
        <v>198.18260000000004</v>
      </c>
      <c r="Q74" s="56"/>
      <c r="R74" s="44"/>
    </row>
    <row r="75" spans="1:18" s="3" customFormat="1">
      <c r="A75" s="45">
        <f>IF(I75&lt;&gt;"",1+MAX($A$9:A74),"")</f>
        <v>53</v>
      </c>
      <c r="B75" s="46"/>
      <c r="C75" s="46"/>
      <c r="D75" s="47"/>
      <c r="E75" s="59" t="s">
        <v>55</v>
      </c>
      <c r="F75" s="65">
        <v>19.549524999999999</v>
      </c>
      <c r="G75" s="50">
        <v>0.1</v>
      </c>
      <c r="H75" s="51">
        <f t="shared" ref="H75:H77" si="52">(1+G75)*F75</f>
        <v>21.5044775</v>
      </c>
      <c r="I75" s="67" t="s">
        <v>45</v>
      </c>
      <c r="J75" s="53">
        <v>19.2</v>
      </c>
      <c r="K75" s="53">
        <f t="shared" si="51"/>
        <v>412.88596799999999</v>
      </c>
      <c r="L75" s="69">
        <v>0.66666666666666696</v>
      </c>
      <c r="M75" s="68">
        <f t="shared" si="23"/>
        <v>14.33631833333334</v>
      </c>
      <c r="N75" s="54">
        <f t="shared" si="16"/>
        <v>60</v>
      </c>
      <c r="O75" s="54">
        <f t="shared" si="24"/>
        <v>860.1791000000004</v>
      </c>
      <c r="P75" s="55">
        <f t="shared" si="25"/>
        <v>1273.0650680000003</v>
      </c>
      <c r="Q75" s="56"/>
      <c r="R75" s="44"/>
    </row>
    <row r="76" spans="1:18" s="3" customFormat="1">
      <c r="A76" s="45">
        <f>IF(I76&lt;&gt;"",1+MAX($A$9:A75),"")</f>
        <v>54</v>
      </c>
      <c r="B76" s="46"/>
      <c r="C76" s="46"/>
      <c r="D76" s="47"/>
      <c r="E76" s="59" t="s">
        <v>68</v>
      </c>
      <c r="F76" s="65">
        <v>390.9905</v>
      </c>
      <c r="G76" s="50">
        <v>0.1</v>
      </c>
      <c r="H76" s="51">
        <f t="shared" si="52"/>
        <v>430.08955000000003</v>
      </c>
      <c r="I76" s="67" t="s">
        <v>42</v>
      </c>
      <c r="J76" s="53">
        <v>1.04513191375385</v>
      </c>
      <c r="K76" s="53">
        <f t="shared" si="22"/>
        <v>449.50031447703219</v>
      </c>
      <c r="L76" s="69">
        <v>1.3333333333333299E-2</v>
      </c>
      <c r="M76" s="68">
        <f t="shared" si="23"/>
        <v>5.7345273333333191</v>
      </c>
      <c r="N76" s="54">
        <f t="shared" si="16"/>
        <v>60</v>
      </c>
      <c r="O76" s="54">
        <f t="shared" si="24"/>
        <v>344.07163999999915</v>
      </c>
      <c r="P76" s="55">
        <f t="shared" si="25"/>
        <v>793.57195447703134</v>
      </c>
      <c r="Q76" s="56"/>
      <c r="R76" s="44"/>
    </row>
    <row r="77" spans="1:18" s="3" customFormat="1">
      <c r="A77" s="45">
        <f>IF(I77&lt;&gt;"",1+MAX($A$9:A76),"")</f>
        <v>55</v>
      </c>
      <c r="B77" s="46"/>
      <c r="C77" s="46"/>
      <c r="D77" s="47"/>
      <c r="E77" s="59" t="s">
        <v>58</v>
      </c>
      <c r="F77" s="65">
        <v>151.4</v>
      </c>
      <c r="G77" s="50">
        <v>0.1</v>
      </c>
      <c r="H77" s="51">
        <f t="shared" si="52"/>
        <v>166.54000000000002</v>
      </c>
      <c r="I77" s="67" t="s">
        <v>41</v>
      </c>
      <c r="J77" s="53">
        <v>0.13200000000000001</v>
      </c>
      <c r="K77" s="53">
        <f t="shared" ref="K77" si="53">J77*H77</f>
        <v>21.983280000000004</v>
      </c>
      <c r="L77" s="69">
        <v>1.3333333333333299E-2</v>
      </c>
      <c r="M77" s="68">
        <f t="shared" si="23"/>
        <v>2.2205333333333281</v>
      </c>
      <c r="N77" s="54">
        <f t="shared" si="16"/>
        <v>60</v>
      </c>
      <c r="O77" s="54">
        <f t="shared" si="24"/>
        <v>133.23199999999969</v>
      </c>
      <c r="P77" s="55">
        <f t="shared" si="25"/>
        <v>155.21527999999969</v>
      </c>
      <c r="Q77" s="56"/>
      <c r="R77" s="44"/>
    </row>
    <row r="78" spans="1:18" s="3" customFormat="1">
      <c r="A78" s="45" t="str">
        <f>IF(I78&lt;&gt;"",1+MAX($A$9:A77),"")</f>
        <v/>
      </c>
      <c r="B78" s="46"/>
      <c r="C78" s="46"/>
      <c r="D78" s="47"/>
      <c r="E78" s="98" t="s">
        <v>69</v>
      </c>
      <c r="F78" s="65"/>
      <c r="G78" s="66"/>
      <c r="H78" s="66"/>
      <c r="I78" s="67"/>
      <c r="J78" s="53"/>
      <c r="K78" s="53"/>
      <c r="L78" s="69"/>
      <c r="M78" s="68"/>
      <c r="N78" s="54"/>
      <c r="O78" s="54"/>
      <c r="P78" s="55"/>
      <c r="Q78" s="56"/>
      <c r="R78" s="44"/>
    </row>
    <row r="79" spans="1:18" s="3" customFormat="1">
      <c r="A79" s="45">
        <f>IF(I79&lt;&gt;"",1+MAX($A$9:A78),"")</f>
        <v>56</v>
      </c>
      <c r="B79" s="46"/>
      <c r="C79" s="46"/>
      <c r="D79" s="47"/>
      <c r="E79" s="59" t="s">
        <v>60</v>
      </c>
      <c r="F79" s="65">
        <v>11.2932330827068</v>
      </c>
      <c r="G79" s="50">
        <v>0.1</v>
      </c>
      <c r="H79" s="51">
        <f t="shared" ref="H79:H81" si="54">(1+G79)*F79</f>
        <v>12.422556390977482</v>
      </c>
      <c r="I79" s="67" t="s">
        <v>44</v>
      </c>
      <c r="J79" s="53">
        <v>10.56</v>
      </c>
      <c r="K79" s="53">
        <f t="shared" ref="K79" si="55">J79*H79</f>
        <v>131.18219548872221</v>
      </c>
      <c r="L79" s="69">
        <v>0.3</v>
      </c>
      <c r="M79" s="68">
        <f t="shared" si="23"/>
        <v>3.7267669172932445</v>
      </c>
      <c r="N79" s="54">
        <f t="shared" si="16"/>
        <v>60</v>
      </c>
      <c r="O79" s="54">
        <f t="shared" si="24"/>
        <v>223.60601503759466</v>
      </c>
      <c r="P79" s="55">
        <f t="shared" si="25"/>
        <v>354.7882105263169</v>
      </c>
      <c r="Q79" s="56"/>
      <c r="R79" s="44"/>
    </row>
    <row r="80" spans="1:18" s="3" customFormat="1">
      <c r="A80" s="45">
        <f>IF(I80&lt;&gt;"",1+MAX($A$9:A79),"")</f>
        <v>57</v>
      </c>
      <c r="B80" s="46"/>
      <c r="C80" s="46"/>
      <c r="D80" s="47"/>
      <c r="E80" s="59" t="s">
        <v>53</v>
      </c>
      <c r="F80" s="65">
        <v>0.85562499999999997</v>
      </c>
      <c r="G80" s="50">
        <v>0.1</v>
      </c>
      <c r="H80" s="51">
        <f t="shared" si="54"/>
        <v>0.94118750000000007</v>
      </c>
      <c r="I80" s="67" t="s">
        <v>44</v>
      </c>
      <c r="J80" s="53">
        <v>17.440000000000001</v>
      </c>
      <c r="K80" s="53">
        <f>1.09*R80</f>
        <v>0</v>
      </c>
      <c r="L80" s="69">
        <v>0.4</v>
      </c>
      <c r="M80" s="68">
        <f t="shared" si="23"/>
        <v>0.37647500000000006</v>
      </c>
      <c r="N80" s="54">
        <f t="shared" si="16"/>
        <v>60</v>
      </c>
      <c r="O80" s="54">
        <f t="shared" si="24"/>
        <v>22.588500000000003</v>
      </c>
      <c r="P80" s="55">
        <f t="shared" si="25"/>
        <v>22.588500000000003</v>
      </c>
      <c r="Q80" s="56"/>
      <c r="R80" s="44"/>
    </row>
    <row r="81" spans="1:18" s="3" customFormat="1">
      <c r="A81" s="45">
        <f>IF(I81&lt;&gt;"",1+MAX($A$9:A80),"")</f>
        <v>58</v>
      </c>
      <c r="B81" s="46"/>
      <c r="C81" s="46"/>
      <c r="D81" s="47"/>
      <c r="E81" s="59" t="s">
        <v>54</v>
      </c>
      <c r="F81" s="65">
        <v>1.7112499999999999</v>
      </c>
      <c r="G81" s="50">
        <v>0.1</v>
      </c>
      <c r="H81" s="51">
        <f t="shared" si="54"/>
        <v>1.8823750000000001</v>
      </c>
      <c r="I81" s="67" t="s">
        <v>44</v>
      </c>
      <c r="J81" s="53">
        <v>14.08</v>
      </c>
      <c r="K81" s="53">
        <f t="shared" ref="K81:K82" si="56">J81*H81</f>
        <v>26.50384</v>
      </c>
      <c r="L81" s="69">
        <v>0.4</v>
      </c>
      <c r="M81" s="68">
        <f t="shared" si="23"/>
        <v>0.75295000000000012</v>
      </c>
      <c r="N81" s="54">
        <f t="shared" si="16"/>
        <v>60</v>
      </c>
      <c r="O81" s="54">
        <f t="shared" si="24"/>
        <v>45.177000000000007</v>
      </c>
      <c r="P81" s="55">
        <f t="shared" si="25"/>
        <v>71.680840000000003</v>
      </c>
      <c r="Q81" s="56"/>
      <c r="R81" s="44"/>
    </row>
    <row r="82" spans="1:18" s="3" customFormat="1">
      <c r="A82" s="45">
        <f>IF(I82&lt;&gt;"",1+MAX($A$9:A81),"")</f>
        <v>59</v>
      </c>
      <c r="B82" s="46"/>
      <c r="C82" s="46"/>
      <c r="D82" s="47"/>
      <c r="E82" s="59" t="s">
        <v>55</v>
      </c>
      <c r="F82" s="65">
        <v>3.5354424999999998</v>
      </c>
      <c r="G82" s="50">
        <v>0.1</v>
      </c>
      <c r="H82" s="51">
        <f t="shared" ref="H82:H85" si="57">(1+G82)*F82</f>
        <v>3.8889867499999999</v>
      </c>
      <c r="I82" s="67" t="s">
        <v>45</v>
      </c>
      <c r="J82" s="53">
        <v>19.2</v>
      </c>
      <c r="K82" s="53">
        <f t="shared" si="56"/>
        <v>74.668545600000002</v>
      </c>
      <c r="L82" s="69">
        <v>0.66666666666666696</v>
      </c>
      <c r="M82" s="68">
        <f t="shared" si="23"/>
        <v>2.5926578333333343</v>
      </c>
      <c r="N82" s="54">
        <f t="shared" si="16"/>
        <v>60</v>
      </c>
      <c r="O82" s="54">
        <f t="shared" si="24"/>
        <v>155.55947000000006</v>
      </c>
      <c r="P82" s="55">
        <f t="shared" si="25"/>
        <v>230.22801560000005</v>
      </c>
      <c r="Q82" s="56"/>
      <c r="R82" s="44"/>
    </row>
    <row r="83" spans="1:18" s="3" customFormat="1">
      <c r="A83" s="45">
        <f>IF(I83&lt;&gt;"",1+MAX($A$9:A82),"")</f>
        <v>60</v>
      </c>
      <c r="B83" s="46"/>
      <c r="C83" s="46"/>
      <c r="D83" s="47"/>
      <c r="E83" s="59" t="s">
        <v>70</v>
      </c>
      <c r="F83" s="65">
        <v>3.5354424999999998</v>
      </c>
      <c r="G83" s="50">
        <v>0.1</v>
      </c>
      <c r="H83" s="51">
        <f t="shared" si="57"/>
        <v>3.8889867499999999</v>
      </c>
      <c r="I83" s="67" t="s">
        <v>45</v>
      </c>
      <c r="J83" s="53">
        <v>53.96</v>
      </c>
      <c r="K83" s="53">
        <f t="shared" si="22"/>
        <v>209.84972503</v>
      </c>
      <c r="L83" s="69">
        <v>0.66666666666666696</v>
      </c>
      <c r="M83" s="68">
        <f t="shared" si="23"/>
        <v>2.5926578333333343</v>
      </c>
      <c r="N83" s="54">
        <f t="shared" si="16"/>
        <v>60</v>
      </c>
      <c r="O83" s="54">
        <f t="shared" si="24"/>
        <v>155.55947000000006</v>
      </c>
      <c r="P83" s="55">
        <f t="shared" si="25"/>
        <v>365.40919503000009</v>
      </c>
      <c r="Q83" s="56"/>
      <c r="R83" s="44"/>
    </row>
    <row r="84" spans="1:18" s="3" customFormat="1">
      <c r="A84" s="45">
        <f>IF(I84&lt;&gt;"",1+MAX($A$9:A83),"")</f>
        <v>61</v>
      </c>
      <c r="B84" s="46"/>
      <c r="C84" s="46"/>
      <c r="D84" s="47"/>
      <c r="E84" s="59" t="s">
        <v>68</v>
      </c>
      <c r="F84" s="65">
        <v>141.4177</v>
      </c>
      <c r="G84" s="50">
        <v>0.1</v>
      </c>
      <c r="H84" s="51">
        <f t="shared" si="57"/>
        <v>155.55947</v>
      </c>
      <c r="I84" s="67" t="s">
        <v>42</v>
      </c>
      <c r="J84" s="53">
        <v>1.04513191375385</v>
      </c>
      <c r="K84" s="53">
        <f t="shared" ref="K84" si="58">J84*H84</f>
        <v>162.58016658363462</v>
      </c>
      <c r="L84" s="69">
        <v>1.3333333333333299E-2</v>
      </c>
      <c r="M84" s="68">
        <f t="shared" si="23"/>
        <v>2.0741262666666613</v>
      </c>
      <c r="N84" s="54">
        <f t="shared" si="16"/>
        <v>60</v>
      </c>
      <c r="O84" s="54">
        <f t="shared" si="24"/>
        <v>124.44757599999969</v>
      </c>
      <c r="P84" s="55">
        <f t="shared" si="25"/>
        <v>287.02774258363434</v>
      </c>
      <c r="Q84" s="56"/>
      <c r="R84" s="44"/>
    </row>
    <row r="85" spans="1:18" s="3" customFormat="1">
      <c r="A85" s="45">
        <f>IF(I85&lt;&gt;"",1+MAX($A$9:A84),"")</f>
        <v>62</v>
      </c>
      <c r="B85" s="46"/>
      <c r="C85" s="46"/>
      <c r="D85" s="47"/>
      <c r="E85" s="59" t="s">
        <v>58</v>
      </c>
      <c r="F85" s="65">
        <v>27.38</v>
      </c>
      <c r="G85" s="50">
        <v>0.1</v>
      </c>
      <c r="H85" s="51">
        <f t="shared" si="57"/>
        <v>30.118000000000002</v>
      </c>
      <c r="I85" s="67" t="s">
        <v>41</v>
      </c>
      <c r="J85" s="53">
        <v>0.13200000000000001</v>
      </c>
      <c r="K85" s="53">
        <f t="shared" ref="K85" si="59">J85*H85</f>
        <v>3.9755760000000007</v>
      </c>
      <c r="L85" s="69">
        <v>1.3333333333333299E-2</v>
      </c>
      <c r="M85" s="68">
        <f t="shared" si="23"/>
        <v>0.40157333333333234</v>
      </c>
      <c r="N85" s="54">
        <f t="shared" si="16"/>
        <v>60</v>
      </c>
      <c r="O85" s="54">
        <f t="shared" si="24"/>
        <v>24.09439999999994</v>
      </c>
      <c r="P85" s="55">
        <f t="shared" si="25"/>
        <v>28.06997599999994</v>
      </c>
      <c r="Q85" s="56"/>
      <c r="R85" s="44"/>
    </row>
    <row r="86" spans="1:18" s="3" customFormat="1">
      <c r="A86" s="45" t="str">
        <f>IF(I86&lt;&gt;"",1+MAX($A$9:A85),"")</f>
        <v/>
      </c>
      <c r="B86" s="46"/>
      <c r="C86" s="46"/>
      <c r="D86" s="47"/>
      <c r="E86" s="98" t="s">
        <v>71</v>
      </c>
      <c r="F86" s="65"/>
      <c r="G86" s="66"/>
      <c r="H86" s="66"/>
      <c r="I86" s="67"/>
      <c r="J86" s="53"/>
      <c r="K86" s="53"/>
      <c r="L86" s="69"/>
      <c r="M86" s="68"/>
      <c r="N86" s="54"/>
      <c r="O86" s="54"/>
      <c r="P86" s="55"/>
      <c r="Q86" s="56"/>
      <c r="R86" s="44"/>
    </row>
    <row r="87" spans="1:18" s="3" customFormat="1">
      <c r="A87" s="45">
        <f>IF(I87&lt;&gt;"",1+MAX($A$9:A86),"")</f>
        <v>63</v>
      </c>
      <c r="B87" s="46"/>
      <c r="C87" s="46"/>
      <c r="D87" s="47"/>
      <c r="E87" s="59" t="s">
        <v>60</v>
      </c>
      <c r="F87" s="65">
        <v>31.203007518797001</v>
      </c>
      <c r="G87" s="50">
        <v>0.1</v>
      </c>
      <c r="H87" s="51">
        <f t="shared" ref="H87:H89" si="60">(1+G87)*F87</f>
        <v>34.323308270676705</v>
      </c>
      <c r="I87" s="67" t="s">
        <v>44</v>
      </c>
      <c r="J87" s="53">
        <v>10.56</v>
      </c>
      <c r="K87" s="53">
        <f t="shared" ref="K87" si="61">J87*H87</f>
        <v>362.45413533834602</v>
      </c>
      <c r="L87" s="69">
        <v>0.3</v>
      </c>
      <c r="M87" s="68">
        <f t="shared" si="23"/>
        <v>10.296992481203011</v>
      </c>
      <c r="N87" s="54">
        <f t="shared" si="16"/>
        <v>60</v>
      </c>
      <c r="O87" s="54">
        <f t="shared" si="24"/>
        <v>617.81954887218069</v>
      </c>
      <c r="P87" s="55">
        <f t="shared" si="25"/>
        <v>980.27368421052665</v>
      </c>
      <c r="Q87" s="56"/>
      <c r="R87" s="44"/>
    </row>
    <row r="88" spans="1:18" s="3" customFormat="1">
      <c r="A88" s="45">
        <f>IF(I88&lt;&gt;"",1+MAX($A$9:A87),"")</f>
        <v>64</v>
      </c>
      <c r="B88" s="46"/>
      <c r="C88" s="46"/>
      <c r="D88" s="47"/>
      <c r="E88" s="59" t="s">
        <v>53</v>
      </c>
      <c r="F88" s="65">
        <v>2.5106250000000001</v>
      </c>
      <c r="G88" s="50">
        <v>0.1</v>
      </c>
      <c r="H88" s="51">
        <f t="shared" si="60"/>
        <v>2.7616875000000003</v>
      </c>
      <c r="I88" s="67" t="s">
        <v>44</v>
      </c>
      <c r="J88" s="53">
        <v>17.440000000000001</v>
      </c>
      <c r="K88" s="53">
        <f>1.09*R88</f>
        <v>0</v>
      </c>
      <c r="L88" s="69">
        <v>0.4</v>
      </c>
      <c r="M88" s="68">
        <f t="shared" si="23"/>
        <v>1.1046750000000001</v>
      </c>
      <c r="N88" s="54">
        <f t="shared" si="16"/>
        <v>60</v>
      </c>
      <c r="O88" s="54">
        <f t="shared" si="24"/>
        <v>66.280500000000004</v>
      </c>
      <c r="P88" s="55">
        <f t="shared" si="25"/>
        <v>66.280500000000004</v>
      </c>
      <c r="Q88" s="56"/>
      <c r="R88" s="44"/>
    </row>
    <row r="89" spans="1:18" s="3" customFormat="1">
      <c r="A89" s="45">
        <f>IF(I89&lt;&gt;"",1+MAX($A$9:A88),"")</f>
        <v>65</v>
      </c>
      <c r="B89" s="46"/>
      <c r="C89" s="46"/>
      <c r="D89" s="47"/>
      <c r="E89" s="59" t="s">
        <v>54</v>
      </c>
      <c r="F89" s="65">
        <v>5.0212500000000002</v>
      </c>
      <c r="G89" s="50">
        <v>0.1</v>
      </c>
      <c r="H89" s="51">
        <f t="shared" si="60"/>
        <v>5.5233750000000006</v>
      </c>
      <c r="I89" s="67" t="s">
        <v>44</v>
      </c>
      <c r="J89" s="53">
        <v>14.08</v>
      </c>
      <c r="K89" s="53">
        <f t="shared" ref="K89:K91" si="62">J89*H89</f>
        <v>77.769120000000015</v>
      </c>
      <c r="L89" s="69">
        <v>0.4</v>
      </c>
      <c r="M89" s="68">
        <f t="shared" si="23"/>
        <v>2.2093500000000001</v>
      </c>
      <c r="N89" s="54">
        <f t="shared" si="16"/>
        <v>60</v>
      </c>
      <c r="O89" s="54">
        <f t="shared" si="24"/>
        <v>132.56100000000001</v>
      </c>
      <c r="P89" s="55">
        <f t="shared" si="25"/>
        <v>210.33012000000002</v>
      </c>
      <c r="Q89" s="56"/>
      <c r="R89" s="44"/>
    </row>
    <row r="90" spans="1:18" s="3" customFormat="1">
      <c r="A90" s="45">
        <f>IF(I90&lt;&gt;"",1+MAX($A$9:A89),"")</f>
        <v>66</v>
      </c>
      <c r="B90" s="46"/>
      <c r="C90" s="46"/>
      <c r="D90" s="47"/>
      <c r="E90" s="59" t="s">
        <v>55</v>
      </c>
      <c r="F90" s="65">
        <v>20.747805</v>
      </c>
      <c r="G90" s="50">
        <v>0.1</v>
      </c>
      <c r="H90" s="51">
        <f t="shared" ref="H90:H92" si="63">(1+G90)*F90</f>
        <v>22.822585500000002</v>
      </c>
      <c r="I90" s="67" t="s">
        <v>45</v>
      </c>
      <c r="J90" s="53">
        <v>19.2</v>
      </c>
      <c r="K90" s="53">
        <f t="shared" si="62"/>
        <v>438.19364160000003</v>
      </c>
      <c r="L90" s="69">
        <v>0.66666666666666696</v>
      </c>
      <c r="M90" s="68">
        <f t="shared" si="23"/>
        <v>15.215057000000009</v>
      </c>
      <c r="N90" s="54">
        <f t="shared" si="16"/>
        <v>60</v>
      </c>
      <c r="O90" s="54">
        <f t="shared" si="24"/>
        <v>912.90342000000055</v>
      </c>
      <c r="P90" s="55">
        <f t="shared" si="25"/>
        <v>1351.0970616000006</v>
      </c>
      <c r="Q90" s="56"/>
      <c r="R90" s="44"/>
    </row>
    <row r="91" spans="1:18" s="3" customFormat="1">
      <c r="A91" s="45">
        <f>IF(I91&lt;&gt;"",1+MAX($A$9:A90),"")</f>
        <v>67</v>
      </c>
      <c r="B91" s="46"/>
      <c r="C91" s="46"/>
      <c r="D91" s="47"/>
      <c r="E91" s="59" t="s">
        <v>68</v>
      </c>
      <c r="F91" s="65">
        <v>414.95609999999999</v>
      </c>
      <c r="G91" s="50">
        <v>0.1</v>
      </c>
      <c r="H91" s="51">
        <f t="shared" si="63"/>
        <v>456.45171000000005</v>
      </c>
      <c r="I91" s="67" t="s">
        <v>42</v>
      </c>
      <c r="J91" s="53">
        <v>1.04513191375385</v>
      </c>
      <c r="K91" s="53">
        <f t="shared" si="62"/>
        <v>477.05224920851737</v>
      </c>
      <c r="L91" s="69">
        <v>1.3333333333333299E-2</v>
      </c>
      <c r="M91" s="68">
        <f t="shared" si="23"/>
        <v>6.0860227999999852</v>
      </c>
      <c r="N91" s="54">
        <f t="shared" si="16"/>
        <v>60</v>
      </c>
      <c r="O91" s="54">
        <f t="shared" si="24"/>
        <v>365.16136799999913</v>
      </c>
      <c r="P91" s="55">
        <f t="shared" si="25"/>
        <v>842.21361720851655</v>
      </c>
      <c r="Q91" s="56"/>
      <c r="R91" s="44"/>
    </row>
    <row r="92" spans="1:18" s="3" customFormat="1">
      <c r="A92" s="45">
        <f>IF(I92&lt;&gt;"",1+MAX($A$9:A91),"")</f>
        <v>68</v>
      </c>
      <c r="B92" s="46"/>
      <c r="C92" s="46"/>
      <c r="D92" s="47"/>
      <c r="E92" s="59" t="s">
        <v>58</v>
      </c>
      <c r="F92" s="65">
        <v>160.68</v>
      </c>
      <c r="G92" s="50">
        <v>0.1</v>
      </c>
      <c r="H92" s="51">
        <f t="shared" si="63"/>
        <v>176.74800000000002</v>
      </c>
      <c r="I92" s="67" t="s">
        <v>41</v>
      </c>
      <c r="J92" s="53">
        <v>0.13200000000000001</v>
      </c>
      <c r="K92" s="53">
        <f t="shared" ref="K92" si="64">J92*H92</f>
        <v>23.330736000000005</v>
      </c>
      <c r="L92" s="69">
        <v>1.3333333333333299E-2</v>
      </c>
      <c r="M92" s="68">
        <f t="shared" si="23"/>
        <v>2.3566399999999943</v>
      </c>
      <c r="N92" s="54">
        <f t="shared" si="16"/>
        <v>60</v>
      </c>
      <c r="O92" s="54">
        <f t="shared" si="24"/>
        <v>141.39839999999967</v>
      </c>
      <c r="P92" s="55">
        <f t="shared" si="25"/>
        <v>164.72913599999967</v>
      </c>
      <c r="Q92" s="56"/>
      <c r="R92" s="44"/>
    </row>
    <row r="93" spans="1:18" s="3" customFormat="1">
      <c r="A93" s="45" t="str">
        <f>IF(I93&lt;&gt;"",1+MAX($A$9:A92),"")</f>
        <v/>
      </c>
      <c r="B93" s="46"/>
      <c r="C93" s="46"/>
      <c r="D93" s="47"/>
      <c r="E93" s="98" t="s">
        <v>72</v>
      </c>
      <c r="F93" s="65"/>
      <c r="G93" s="66"/>
      <c r="H93" s="66"/>
      <c r="I93" s="67"/>
      <c r="J93" s="53"/>
      <c r="K93" s="53"/>
      <c r="L93" s="69"/>
      <c r="M93" s="68"/>
      <c r="N93" s="54"/>
      <c r="O93" s="54"/>
      <c r="P93" s="55"/>
      <c r="Q93" s="56"/>
      <c r="R93" s="44"/>
    </row>
    <row r="94" spans="1:18" s="3" customFormat="1">
      <c r="A94" s="45">
        <f>IF(I94&lt;&gt;"",1+MAX($A$9:A93),"")</f>
        <v>69</v>
      </c>
      <c r="B94" s="46"/>
      <c r="C94" s="46"/>
      <c r="D94" s="47"/>
      <c r="E94" s="59" t="s">
        <v>60</v>
      </c>
      <c r="F94" s="65">
        <v>14.533834586466201</v>
      </c>
      <c r="G94" s="50">
        <v>0.1</v>
      </c>
      <c r="H94" s="51">
        <f t="shared" ref="H94:H96" si="65">(1+G94)*F94</f>
        <v>15.987218045112822</v>
      </c>
      <c r="I94" s="67" t="s">
        <v>44</v>
      </c>
      <c r="J94" s="53">
        <v>10.56</v>
      </c>
      <c r="K94" s="53">
        <f t="shared" ref="K94" si="66">J94*H94</f>
        <v>168.82502255639142</v>
      </c>
      <c r="L94" s="69">
        <v>0.3</v>
      </c>
      <c r="M94" s="68">
        <f t="shared" si="23"/>
        <v>4.7961654135338465</v>
      </c>
      <c r="N94" s="54">
        <f t="shared" ref="N94:N156" si="67">N$26</f>
        <v>60</v>
      </c>
      <c r="O94" s="54">
        <f t="shared" si="24"/>
        <v>287.76992481203081</v>
      </c>
      <c r="P94" s="55">
        <f t="shared" si="25"/>
        <v>456.59494736842225</v>
      </c>
      <c r="Q94" s="56"/>
      <c r="R94" s="44"/>
    </row>
    <row r="95" spans="1:18" s="3" customFormat="1">
      <c r="A95" s="45">
        <f>IF(I95&lt;&gt;"",1+MAX($A$9:A94),"")</f>
        <v>70</v>
      </c>
      <c r="B95" s="46"/>
      <c r="C95" s="46"/>
      <c r="D95" s="47"/>
      <c r="E95" s="59" t="s">
        <v>53</v>
      </c>
      <c r="F95" s="65">
        <v>1.125</v>
      </c>
      <c r="G95" s="50">
        <v>0.1</v>
      </c>
      <c r="H95" s="51">
        <f t="shared" si="65"/>
        <v>1.2375</v>
      </c>
      <c r="I95" s="67" t="s">
        <v>44</v>
      </c>
      <c r="J95" s="53">
        <v>17.440000000000001</v>
      </c>
      <c r="K95" s="53">
        <f>1.09*R95</f>
        <v>0</v>
      </c>
      <c r="L95" s="69">
        <v>0.4</v>
      </c>
      <c r="M95" s="68">
        <f t="shared" si="23"/>
        <v>0.49500000000000005</v>
      </c>
      <c r="N95" s="54">
        <f t="shared" si="67"/>
        <v>60</v>
      </c>
      <c r="O95" s="54">
        <f t="shared" si="24"/>
        <v>29.700000000000003</v>
      </c>
      <c r="P95" s="55">
        <f t="shared" si="25"/>
        <v>29.700000000000003</v>
      </c>
      <c r="Q95" s="56"/>
      <c r="R95" s="44"/>
    </row>
    <row r="96" spans="1:18" s="3" customFormat="1">
      <c r="A96" s="45">
        <f>IF(I96&lt;&gt;"",1+MAX($A$9:A95),"")</f>
        <v>71</v>
      </c>
      <c r="B96" s="46"/>
      <c r="C96" s="46"/>
      <c r="D96" s="47"/>
      <c r="E96" s="59" t="s">
        <v>54</v>
      </c>
      <c r="F96" s="65">
        <v>2.25</v>
      </c>
      <c r="G96" s="50">
        <v>0.1</v>
      </c>
      <c r="H96" s="51">
        <f t="shared" si="65"/>
        <v>2.4750000000000001</v>
      </c>
      <c r="I96" s="67" t="s">
        <v>44</v>
      </c>
      <c r="J96" s="53">
        <v>14.08</v>
      </c>
      <c r="K96" s="53">
        <f t="shared" ref="K96:K99" si="68">J96*H96</f>
        <v>34.847999999999999</v>
      </c>
      <c r="L96" s="69">
        <v>0.4</v>
      </c>
      <c r="M96" s="68">
        <f t="shared" si="23"/>
        <v>0.9900000000000001</v>
      </c>
      <c r="N96" s="54">
        <f t="shared" si="67"/>
        <v>60</v>
      </c>
      <c r="O96" s="54">
        <f t="shared" si="24"/>
        <v>59.400000000000006</v>
      </c>
      <c r="P96" s="55">
        <f t="shared" si="25"/>
        <v>94.248000000000005</v>
      </c>
      <c r="Q96" s="56"/>
      <c r="R96" s="44"/>
    </row>
    <row r="97" spans="1:18" s="3" customFormat="1">
      <c r="A97" s="45">
        <f>IF(I97&lt;&gt;"",1+MAX($A$9:A96),"")</f>
        <v>72</v>
      </c>
      <c r="B97" s="46"/>
      <c r="C97" s="46"/>
      <c r="D97" s="47"/>
      <c r="E97" s="59" t="s">
        <v>55</v>
      </c>
      <c r="F97" s="65">
        <v>4.6485000000000003</v>
      </c>
      <c r="G97" s="50">
        <v>0.1</v>
      </c>
      <c r="H97" s="51">
        <f t="shared" ref="H97:H100" si="69">(1+G97)*F97</f>
        <v>5.1133500000000005</v>
      </c>
      <c r="I97" s="67" t="s">
        <v>45</v>
      </c>
      <c r="J97" s="53">
        <v>19.2</v>
      </c>
      <c r="K97" s="53">
        <f t="shared" si="68"/>
        <v>98.176320000000004</v>
      </c>
      <c r="L97" s="69">
        <v>0.66666666666666696</v>
      </c>
      <c r="M97" s="68">
        <f t="shared" si="23"/>
        <v>3.4089000000000018</v>
      </c>
      <c r="N97" s="54">
        <f t="shared" si="67"/>
        <v>60</v>
      </c>
      <c r="O97" s="54">
        <f t="shared" si="24"/>
        <v>204.53400000000011</v>
      </c>
      <c r="P97" s="55">
        <f t="shared" si="25"/>
        <v>302.71032000000014</v>
      </c>
      <c r="Q97" s="56"/>
      <c r="R97" s="44"/>
    </row>
    <row r="98" spans="1:18" s="3" customFormat="1">
      <c r="A98" s="45">
        <f>IF(I98&lt;&gt;"",1+MAX($A$9:A97),"")</f>
        <v>73</v>
      </c>
      <c r="B98" s="46"/>
      <c r="C98" s="46"/>
      <c r="D98" s="47"/>
      <c r="E98" s="59" t="s">
        <v>70</v>
      </c>
      <c r="F98" s="65">
        <v>4.6485000000000003</v>
      </c>
      <c r="G98" s="50">
        <v>0.1</v>
      </c>
      <c r="H98" s="51">
        <f t="shared" si="69"/>
        <v>5.1133500000000005</v>
      </c>
      <c r="I98" s="67" t="s">
        <v>45</v>
      </c>
      <c r="J98" s="53">
        <v>53.96</v>
      </c>
      <c r="K98" s="53">
        <f t="shared" si="68"/>
        <v>275.91636600000004</v>
      </c>
      <c r="L98" s="69">
        <v>0.66666666666666696</v>
      </c>
      <c r="M98" s="68">
        <f t="shared" si="23"/>
        <v>3.4089000000000018</v>
      </c>
      <c r="N98" s="54">
        <f t="shared" si="67"/>
        <v>60</v>
      </c>
      <c r="O98" s="54">
        <f t="shared" si="24"/>
        <v>204.53400000000011</v>
      </c>
      <c r="P98" s="55">
        <f t="shared" si="25"/>
        <v>480.45036600000014</v>
      </c>
      <c r="Q98" s="56"/>
      <c r="R98" s="44"/>
    </row>
    <row r="99" spans="1:18" s="3" customFormat="1">
      <c r="A99" s="45">
        <f>IF(I99&lt;&gt;"",1+MAX($A$9:A98),"")</f>
        <v>74</v>
      </c>
      <c r="B99" s="46"/>
      <c r="C99" s="46"/>
      <c r="D99" s="47"/>
      <c r="E99" s="59" t="s">
        <v>68</v>
      </c>
      <c r="F99" s="65">
        <v>185.94</v>
      </c>
      <c r="G99" s="50">
        <v>0.1</v>
      </c>
      <c r="H99" s="51">
        <f t="shared" si="69"/>
        <v>204.53400000000002</v>
      </c>
      <c r="I99" s="67" t="s">
        <v>42</v>
      </c>
      <c r="J99" s="53">
        <v>1.04513191375385</v>
      </c>
      <c r="K99" s="53">
        <f t="shared" si="68"/>
        <v>213.76501084772997</v>
      </c>
      <c r="L99" s="69">
        <v>1.3333333333333299E-2</v>
      </c>
      <c r="M99" s="68">
        <f t="shared" ref="M99:M162" si="70">L99*H99</f>
        <v>2.7271199999999935</v>
      </c>
      <c r="N99" s="54">
        <f t="shared" si="67"/>
        <v>60</v>
      </c>
      <c r="O99" s="54">
        <f t="shared" ref="O99:O162" si="71">M99*N99</f>
        <v>163.62719999999962</v>
      </c>
      <c r="P99" s="55">
        <f t="shared" ref="P99:P162" si="72">O99+K99</f>
        <v>377.39221084772959</v>
      </c>
      <c r="Q99" s="56"/>
      <c r="R99" s="44"/>
    </row>
    <row r="100" spans="1:18" s="3" customFormat="1">
      <c r="A100" s="45">
        <f>IF(I100&lt;&gt;"",1+MAX($A$9:A99),"")</f>
        <v>75</v>
      </c>
      <c r="B100" s="46"/>
      <c r="C100" s="46"/>
      <c r="D100" s="47"/>
      <c r="E100" s="59" t="s">
        <v>58</v>
      </c>
      <c r="F100" s="65">
        <v>72</v>
      </c>
      <c r="G100" s="50">
        <v>0.1</v>
      </c>
      <c r="H100" s="51">
        <f t="shared" si="69"/>
        <v>79.2</v>
      </c>
      <c r="I100" s="67" t="s">
        <v>41</v>
      </c>
      <c r="J100" s="53">
        <v>0.13200000000000001</v>
      </c>
      <c r="K100" s="53">
        <f t="shared" ref="K100:K160" si="73">J100*H100</f>
        <v>10.454400000000001</v>
      </c>
      <c r="L100" s="69">
        <v>1.3333333333333299E-2</v>
      </c>
      <c r="M100" s="68">
        <f t="shared" si="70"/>
        <v>1.0559999999999974</v>
      </c>
      <c r="N100" s="54">
        <f t="shared" si="67"/>
        <v>60</v>
      </c>
      <c r="O100" s="54">
        <f t="shared" si="71"/>
        <v>63.359999999999843</v>
      </c>
      <c r="P100" s="55">
        <f t="shared" si="72"/>
        <v>73.81439999999985</v>
      </c>
      <c r="Q100" s="56"/>
      <c r="R100" s="44"/>
    </row>
    <row r="101" spans="1:18" s="3" customFormat="1">
      <c r="A101" s="45" t="str">
        <f>IF(I101&lt;&gt;"",1+MAX($A$9:A100),"")</f>
        <v/>
      </c>
      <c r="B101" s="46"/>
      <c r="C101" s="46"/>
      <c r="D101" s="47"/>
      <c r="E101" s="98" t="s">
        <v>73</v>
      </c>
      <c r="F101" s="65"/>
      <c r="G101" s="66"/>
      <c r="H101" s="66"/>
      <c r="I101" s="67"/>
      <c r="J101" s="53"/>
      <c r="K101" s="53"/>
      <c r="L101" s="69"/>
      <c r="M101" s="68"/>
      <c r="N101" s="54"/>
      <c r="O101" s="54"/>
      <c r="P101" s="55"/>
      <c r="Q101" s="56"/>
      <c r="R101" s="44"/>
    </row>
    <row r="102" spans="1:18" s="3" customFormat="1">
      <c r="A102" s="45">
        <f>IF(I102&lt;&gt;"",1+MAX($A$9:A101),"")</f>
        <v>76</v>
      </c>
      <c r="B102" s="46"/>
      <c r="C102" s="46"/>
      <c r="D102" s="47"/>
      <c r="E102" s="59" t="s">
        <v>60</v>
      </c>
      <c r="F102" s="65">
        <v>15.225563909774401</v>
      </c>
      <c r="G102" s="50">
        <v>0.1</v>
      </c>
      <c r="H102" s="51">
        <f t="shared" ref="H102:H104" si="74">(1+G102)*F102</f>
        <v>16.748120300751843</v>
      </c>
      <c r="I102" s="67" t="s">
        <v>44</v>
      </c>
      <c r="J102" s="53">
        <v>10.56</v>
      </c>
      <c r="K102" s="53">
        <f t="shared" ref="K102" si="75">J102*H102</f>
        <v>176.86015037593947</v>
      </c>
      <c r="L102" s="69">
        <v>0.3</v>
      </c>
      <c r="M102" s="68">
        <f t="shared" si="70"/>
        <v>5.0244360902255529</v>
      </c>
      <c r="N102" s="54">
        <f t="shared" si="67"/>
        <v>60</v>
      </c>
      <c r="O102" s="54">
        <f t="shared" si="71"/>
        <v>301.46616541353319</v>
      </c>
      <c r="P102" s="55">
        <f t="shared" si="72"/>
        <v>478.32631578947269</v>
      </c>
      <c r="Q102" s="56"/>
      <c r="R102" s="44"/>
    </row>
    <row r="103" spans="1:18" s="3" customFormat="1">
      <c r="A103" s="45">
        <f>IF(I103&lt;&gt;"",1+MAX($A$9:A102),"")</f>
        <v>77</v>
      </c>
      <c r="B103" s="46"/>
      <c r="C103" s="46"/>
      <c r="D103" s="47"/>
      <c r="E103" s="59" t="s">
        <v>53</v>
      </c>
      <c r="F103" s="65">
        <v>1.1825000000000001</v>
      </c>
      <c r="G103" s="50">
        <v>0.1</v>
      </c>
      <c r="H103" s="51">
        <f t="shared" si="74"/>
        <v>1.3007500000000003</v>
      </c>
      <c r="I103" s="67" t="s">
        <v>44</v>
      </c>
      <c r="J103" s="53">
        <v>17.440000000000001</v>
      </c>
      <c r="K103" s="53">
        <f>1.09*R103</f>
        <v>0</v>
      </c>
      <c r="L103" s="69">
        <v>0.4</v>
      </c>
      <c r="M103" s="68">
        <f t="shared" si="70"/>
        <v>0.5203000000000001</v>
      </c>
      <c r="N103" s="54">
        <f t="shared" si="67"/>
        <v>60</v>
      </c>
      <c r="O103" s="54">
        <f t="shared" si="71"/>
        <v>31.218000000000007</v>
      </c>
      <c r="P103" s="55">
        <f t="shared" si="72"/>
        <v>31.218000000000007</v>
      </c>
      <c r="Q103" s="56"/>
      <c r="R103" s="44"/>
    </row>
    <row r="104" spans="1:18" s="3" customFormat="1">
      <c r="A104" s="45">
        <f>IF(I104&lt;&gt;"",1+MAX($A$9:A103),"")</f>
        <v>78</v>
      </c>
      <c r="B104" s="46"/>
      <c r="C104" s="46"/>
      <c r="D104" s="47"/>
      <c r="E104" s="59" t="s">
        <v>54</v>
      </c>
      <c r="F104" s="65">
        <v>2.3650000000000002</v>
      </c>
      <c r="G104" s="50">
        <v>0.1</v>
      </c>
      <c r="H104" s="51">
        <f t="shared" si="74"/>
        <v>2.6015000000000006</v>
      </c>
      <c r="I104" s="67" t="s">
        <v>44</v>
      </c>
      <c r="J104" s="53">
        <v>14.08</v>
      </c>
      <c r="K104" s="53">
        <f t="shared" ref="K104:K106" si="76">J104*H104</f>
        <v>36.629120000000007</v>
      </c>
      <c r="L104" s="69">
        <v>0.4</v>
      </c>
      <c r="M104" s="68">
        <f t="shared" si="70"/>
        <v>1.0406000000000002</v>
      </c>
      <c r="N104" s="54">
        <f t="shared" si="67"/>
        <v>60</v>
      </c>
      <c r="O104" s="54">
        <f t="shared" si="71"/>
        <v>62.436000000000014</v>
      </c>
      <c r="P104" s="55">
        <f t="shared" si="72"/>
        <v>99.065120000000022</v>
      </c>
      <c r="Q104" s="56"/>
      <c r="R104" s="44"/>
    </row>
    <row r="105" spans="1:18" s="3" customFormat="1">
      <c r="A105" s="45">
        <f>IF(I105&lt;&gt;"",1+MAX($A$9:A104),"")</f>
        <v>79</v>
      </c>
      <c r="B105" s="46"/>
      <c r="C105" s="46"/>
      <c r="D105" s="47"/>
      <c r="E105" s="59" t="s">
        <v>55</v>
      </c>
      <c r="F105" s="65">
        <v>9.7721800000000005</v>
      </c>
      <c r="G105" s="50">
        <v>0.1</v>
      </c>
      <c r="H105" s="51">
        <f t="shared" ref="H105:H106" si="77">(1+G105)*F105</f>
        <v>10.749398000000001</v>
      </c>
      <c r="I105" s="67" t="s">
        <v>45</v>
      </c>
      <c r="J105" s="53">
        <v>19.2</v>
      </c>
      <c r="K105" s="53">
        <f t="shared" si="76"/>
        <v>206.38844160000002</v>
      </c>
      <c r="L105" s="69">
        <v>0.66666666666666696</v>
      </c>
      <c r="M105" s="68">
        <f t="shared" si="70"/>
        <v>7.166265333333337</v>
      </c>
      <c r="N105" s="54">
        <f t="shared" si="67"/>
        <v>60</v>
      </c>
      <c r="O105" s="54">
        <f t="shared" si="71"/>
        <v>429.9759200000002</v>
      </c>
      <c r="P105" s="55">
        <f t="shared" si="72"/>
        <v>636.36436160000017</v>
      </c>
      <c r="Q105" s="56"/>
      <c r="R105" s="44"/>
    </row>
    <row r="106" spans="1:18" s="3" customFormat="1">
      <c r="A106" s="45">
        <f>IF(I106&lt;&gt;"",1+MAX($A$9:A105),"")</f>
        <v>80</v>
      </c>
      <c r="B106" s="46"/>
      <c r="C106" s="46"/>
      <c r="D106" s="47"/>
      <c r="E106" s="59" t="s">
        <v>58</v>
      </c>
      <c r="F106" s="65">
        <v>75.680000000000007</v>
      </c>
      <c r="G106" s="50">
        <v>0.1</v>
      </c>
      <c r="H106" s="51">
        <f t="shared" si="77"/>
        <v>83.248000000000019</v>
      </c>
      <c r="I106" s="67" t="s">
        <v>41</v>
      </c>
      <c r="J106" s="53">
        <v>0.13200000000000001</v>
      </c>
      <c r="K106" s="53">
        <f t="shared" si="76"/>
        <v>10.988736000000003</v>
      </c>
      <c r="L106" s="69">
        <v>1.3333333333333299E-2</v>
      </c>
      <c r="M106" s="68">
        <f t="shared" si="70"/>
        <v>1.1099733333333308</v>
      </c>
      <c r="N106" s="54">
        <f t="shared" si="67"/>
        <v>60</v>
      </c>
      <c r="O106" s="54">
        <f t="shared" si="71"/>
        <v>66.598399999999856</v>
      </c>
      <c r="P106" s="55">
        <f t="shared" si="72"/>
        <v>77.587135999999859</v>
      </c>
      <c r="Q106" s="56"/>
      <c r="R106" s="44"/>
    </row>
    <row r="107" spans="1:18" s="3" customFormat="1">
      <c r="A107" s="45" t="str">
        <f>IF(I107&lt;&gt;"",1+MAX($A$9:A106),"")</f>
        <v/>
      </c>
      <c r="B107" s="46"/>
      <c r="C107" s="46"/>
      <c r="D107" s="47"/>
      <c r="E107" s="98" t="s">
        <v>74</v>
      </c>
      <c r="F107" s="65"/>
      <c r="G107" s="66"/>
      <c r="H107" s="66"/>
      <c r="I107" s="67"/>
      <c r="J107" s="53"/>
      <c r="K107" s="53"/>
      <c r="L107" s="69"/>
      <c r="M107" s="68"/>
      <c r="N107" s="54"/>
      <c r="O107" s="54"/>
      <c r="P107" s="55"/>
      <c r="Q107" s="56"/>
      <c r="R107" s="44"/>
    </row>
    <row r="108" spans="1:18" s="3" customFormat="1">
      <c r="A108" s="45">
        <f>IF(I108&lt;&gt;"",1+MAX($A$9:A107),"")</f>
        <v>81</v>
      </c>
      <c r="B108" s="46"/>
      <c r="C108" s="46"/>
      <c r="D108" s="47"/>
      <c r="E108" s="59" t="s">
        <v>60</v>
      </c>
      <c r="F108" s="65">
        <v>5.5338345864661704</v>
      </c>
      <c r="G108" s="50">
        <v>0.1</v>
      </c>
      <c r="H108" s="51">
        <f t="shared" ref="H108:H110" si="78">(1+G108)*F108</f>
        <v>6.0872180451127882</v>
      </c>
      <c r="I108" s="67" t="s">
        <v>44</v>
      </c>
      <c r="J108" s="53">
        <v>10.56</v>
      </c>
      <c r="K108" s="53">
        <f t="shared" ref="K108" si="79">J108*H108</f>
        <v>64.281022556391051</v>
      </c>
      <c r="L108" s="69">
        <v>0.3</v>
      </c>
      <c r="M108" s="68">
        <f t="shared" si="70"/>
        <v>1.8261654135338363</v>
      </c>
      <c r="N108" s="54">
        <f t="shared" si="67"/>
        <v>60</v>
      </c>
      <c r="O108" s="54">
        <f t="shared" si="71"/>
        <v>109.56992481203018</v>
      </c>
      <c r="P108" s="55">
        <f t="shared" si="72"/>
        <v>173.85094736842123</v>
      </c>
      <c r="Q108" s="56"/>
      <c r="R108" s="44"/>
    </row>
    <row r="109" spans="1:18" s="3" customFormat="1">
      <c r="A109" s="45">
        <f>IF(I109&lt;&gt;"",1+MAX($A$9:A108),"")</f>
        <v>82</v>
      </c>
      <c r="B109" s="46"/>
      <c r="C109" s="46"/>
      <c r="D109" s="47"/>
      <c r="E109" s="59" t="s">
        <v>53</v>
      </c>
      <c r="F109" s="65">
        <v>0.37687500000000002</v>
      </c>
      <c r="G109" s="50">
        <v>0.1</v>
      </c>
      <c r="H109" s="51">
        <f t="shared" si="78"/>
        <v>0.41456250000000006</v>
      </c>
      <c r="I109" s="67" t="s">
        <v>44</v>
      </c>
      <c r="J109" s="53">
        <v>17.440000000000001</v>
      </c>
      <c r="K109" s="53">
        <f>1.09*R109</f>
        <v>0</v>
      </c>
      <c r="L109" s="69">
        <v>0.4</v>
      </c>
      <c r="M109" s="68">
        <f t="shared" si="70"/>
        <v>0.16582500000000003</v>
      </c>
      <c r="N109" s="54">
        <f t="shared" si="67"/>
        <v>60</v>
      </c>
      <c r="O109" s="54">
        <f t="shared" si="71"/>
        <v>9.9495000000000022</v>
      </c>
      <c r="P109" s="55">
        <f t="shared" si="72"/>
        <v>9.9495000000000022</v>
      </c>
      <c r="Q109" s="56"/>
      <c r="R109" s="44"/>
    </row>
    <row r="110" spans="1:18" s="3" customFormat="1">
      <c r="A110" s="45">
        <f>IF(I110&lt;&gt;"",1+MAX($A$9:A109),"")</f>
        <v>83</v>
      </c>
      <c r="B110" s="46"/>
      <c r="C110" s="46"/>
      <c r="D110" s="47"/>
      <c r="E110" s="59" t="s">
        <v>54</v>
      </c>
      <c r="F110" s="65">
        <v>0.75375000000000003</v>
      </c>
      <c r="G110" s="50">
        <v>0.1</v>
      </c>
      <c r="H110" s="51">
        <f t="shared" si="78"/>
        <v>0.82912500000000011</v>
      </c>
      <c r="I110" s="67" t="s">
        <v>44</v>
      </c>
      <c r="J110" s="53">
        <v>14.08</v>
      </c>
      <c r="K110" s="53">
        <f t="shared" ref="K110:K112" si="80">J110*H110</f>
        <v>11.674080000000002</v>
      </c>
      <c r="L110" s="69">
        <v>0.4</v>
      </c>
      <c r="M110" s="68">
        <f t="shared" si="70"/>
        <v>0.33165000000000006</v>
      </c>
      <c r="N110" s="54">
        <f t="shared" si="67"/>
        <v>60</v>
      </c>
      <c r="O110" s="54">
        <f t="shared" si="71"/>
        <v>19.899000000000004</v>
      </c>
      <c r="P110" s="55">
        <f t="shared" si="72"/>
        <v>31.573080000000004</v>
      </c>
      <c r="Q110" s="56"/>
      <c r="R110" s="44"/>
    </row>
    <row r="111" spans="1:18" s="3" customFormat="1">
      <c r="A111" s="45">
        <f>IF(I111&lt;&gt;"",1+MAX($A$9:A110),"")</f>
        <v>84</v>
      </c>
      <c r="B111" s="46"/>
      <c r="C111" s="46"/>
      <c r="D111" s="47"/>
      <c r="E111" s="59" t="s">
        <v>55</v>
      </c>
      <c r="F111" s="65">
        <v>3.1144949999999998</v>
      </c>
      <c r="G111" s="50">
        <v>0.1</v>
      </c>
      <c r="H111" s="51">
        <f t="shared" ref="H111:H112" si="81">(1+G111)*F111</f>
        <v>3.4259444999999999</v>
      </c>
      <c r="I111" s="67" t="s">
        <v>45</v>
      </c>
      <c r="J111" s="53">
        <v>19.2</v>
      </c>
      <c r="K111" s="53">
        <f t="shared" si="80"/>
        <v>65.778134399999999</v>
      </c>
      <c r="L111" s="69">
        <v>0.66666666666666696</v>
      </c>
      <c r="M111" s="68">
        <f t="shared" si="70"/>
        <v>2.2839630000000009</v>
      </c>
      <c r="N111" s="54">
        <f t="shared" si="67"/>
        <v>60</v>
      </c>
      <c r="O111" s="54">
        <f t="shared" si="71"/>
        <v>137.03778000000005</v>
      </c>
      <c r="P111" s="55">
        <f t="shared" si="72"/>
        <v>202.81591440000005</v>
      </c>
      <c r="Q111" s="56"/>
      <c r="R111" s="44"/>
    </row>
    <row r="112" spans="1:18" s="3" customFormat="1">
      <c r="A112" s="45">
        <f>IF(I112&lt;&gt;"",1+MAX($A$9:A111),"")</f>
        <v>85</v>
      </c>
      <c r="B112" s="46"/>
      <c r="C112" s="46"/>
      <c r="D112" s="47"/>
      <c r="E112" s="59" t="s">
        <v>58</v>
      </c>
      <c r="F112" s="65">
        <v>24.12</v>
      </c>
      <c r="G112" s="50">
        <v>0.1</v>
      </c>
      <c r="H112" s="51">
        <f t="shared" si="81"/>
        <v>26.532000000000004</v>
      </c>
      <c r="I112" s="67" t="s">
        <v>41</v>
      </c>
      <c r="J112" s="53">
        <v>0.13200000000000001</v>
      </c>
      <c r="K112" s="53">
        <f t="shared" si="80"/>
        <v>3.5022240000000004</v>
      </c>
      <c r="L112" s="69">
        <v>1.3333333333333299E-2</v>
      </c>
      <c r="M112" s="68">
        <f t="shared" si="70"/>
        <v>0.35375999999999913</v>
      </c>
      <c r="N112" s="54">
        <f t="shared" si="67"/>
        <v>60</v>
      </c>
      <c r="O112" s="54">
        <f t="shared" si="71"/>
        <v>21.225599999999947</v>
      </c>
      <c r="P112" s="55">
        <f t="shared" si="72"/>
        <v>24.727823999999949</v>
      </c>
      <c r="Q112" s="56"/>
      <c r="R112" s="44"/>
    </row>
    <row r="113" spans="1:18" s="3" customFormat="1">
      <c r="A113" s="45" t="str">
        <f>IF(I113&lt;&gt;"",1+MAX($A$9:A112),"")</f>
        <v/>
      </c>
      <c r="B113" s="46"/>
      <c r="C113" s="46"/>
      <c r="D113" s="47"/>
      <c r="E113" s="98" t="s">
        <v>75</v>
      </c>
      <c r="F113" s="65"/>
      <c r="G113" s="66"/>
      <c r="H113" s="66"/>
      <c r="I113" s="67"/>
      <c r="J113" s="53"/>
      <c r="K113" s="53"/>
      <c r="L113" s="69"/>
      <c r="M113" s="68"/>
      <c r="N113" s="54"/>
      <c r="O113" s="54"/>
      <c r="P113" s="55"/>
      <c r="Q113" s="56"/>
      <c r="R113" s="44"/>
    </row>
    <row r="114" spans="1:18" s="3" customFormat="1">
      <c r="A114" s="45">
        <f>IF(I114&lt;&gt;"",1+MAX($A$9:A113),"")</f>
        <v>86</v>
      </c>
      <c r="B114" s="46"/>
      <c r="C114" s="46"/>
      <c r="D114" s="47"/>
      <c r="E114" s="59" t="s">
        <v>76</v>
      </c>
      <c r="F114" s="65">
        <v>33</v>
      </c>
      <c r="G114" s="50">
        <v>0.1</v>
      </c>
      <c r="H114" s="51">
        <f t="shared" ref="H114:H116" si="82">(1+G114)*F114</f>
        <v>36.300000000000004</v>
      </c>
      <c r="I114" s="67" t="s">
        <v>44</v>
      </c>
      <c r="J114" s="53">
        <v>7.04</v>
      </c>
      <c r="K114" s="53">
        <f t="shared" ref="K114" si="83">J114*H114</f>
        <v>255.55200000000002</v>
      </c>
      <c r="L114" s="69">
        <v>0.2</v>
      </c>
      <c r="M114" s="68">
        <f t="shared" si="70"/>
        <v>7.2600000000000016</v>
      </c>
      <c r="N114" s="54">
        <f t="shared" si="67"/>
        <v>60</v>
      </c>
      <c r="O114" s="54">
        <f t="shared" si="71"/>
        <v>435.60000000000008</v>
      </c>
      <c r="P114" s="55">
        <f t="shared" si="72"/>
        <v>691.15200000000004</v>
      </c>
      <c r="Q114" s="56"/>
      <c r="R114" s="44"/>
    </row>
    <row r="115" spans="1:18" s="3" customFormat="1">
      <c r="A115" s="45">
        <f>IF(I115&lt;&gt;"",1+MAX($A$9:A114),"")</f>
        <v>87</v>
      </c>
      <c r="B115" s="46"/>
      <c r="C115" s="46"/>
      <c r="D115" s="47"/>
      <c r="E115" s="59" t="s">
        <v>53</v>
      </c>
      <c r="F115" s="65">
        <v>5.4406249999999998</v>
      </c>
      <c r="G115" s="50">
        <v>0.1</v>
      </c>
      <c r="H115" s="51">
        <f t="shared" si="82"/>
        <v>5.9846875000000006</v>
      </c>
      <c r="I115" s="67" t="s">
        <v>44</v>
      </c>
      <c r="J115" s="53">
        <v>17.440000000000001</v>
      </c>
      <c r="K115" s="53">
        <f>1.09*R115</f>
        <v>0</v>
      </c>
      <c r="L115" s="69">
        <v>0.4</v>
      </c>
      <c r="M115" s="68">
        <f t="shared" si="70"/>
        <v>2.3938750000000004</v>
      </c>
      <c r="N115" s="54">
        <f t="shared" si="67"/>
        <v>60</v>
      </c>
      <c r="O115" s="54">
        <f t="shared" si="71"/>
        <v>143.63250000000002</v>
      </c>
      <c r="P115" s="55">
        <f t="shared" si="72"/>
        <v>143.63250000000002</v>
      </c>
      <c r="Q115" s="56"/>
      <c r="R115" s="44"/>
    </row>
    <row r="116" spans="1:18" s="3" customFormat="1">
      <c r="A116" s="45">
        <f>IF(I116&lt;&gt;"",1+MAX($A$9:A115),"")</f>
        <v>88</v>
      </c>
      <c r="B116" s="46"/>
      <c r="C116" s="46"/>
      <c r="D116" s="47"/>
      <c r="E116" s="59" t="s">
        <v>54</v>
      </c>
      <c r="F116" s="65">
        <v>10.88125</v>
      </c>
      <c r="G116" s="50">
        <v>0.1</v>
      </c>
      <c r="H116" s="51">
        <f t="shared" si="82"/>
        <v>11.969375000000001</v>
      </c>
      <c r="I116" s="67" t="s">
        <v>44</v>
      </c>
      <c r="J116" s="53">
        <v>14.08</v>
      </c>
      <c r="K116" s="53">
        <f t="shared" ref="K116" si="84">J116*H116</f>
        <v>168.52880000000002</v>
      </c>
      <c r="L116" s="69">
        <v>0.4</v>
      </c>
      <c r="M116" s="68">
        <f t="shared" si="70"/>
        <v>4.7877500000000008</v>
      </c>
      <c r="N116" s="54">
        <f t="shared" si="67"/>
        <v>60</v>
      </c>
      <c r="O116" s="54">
        <f t="shared" si="71"/>
        <v>287.26500000000004</v>
      </c>
      <c r="P116" s="55">
        <f t="shared" si="72"/>
        <v>455.79380000000003</v>
      </c>
      <c r="Q116" s="56"/>
      <c r="R116" s="44"/>
    </row>
    <row r="117" spans="1:18" s="3" customFormat="1">
      <c r="A117" s="45">
        <f>IF(I117&lt;&gt;"",1+MAX($A$9:A116),"")</f>
        <v>89</v>
      </c>
      <c r="B117" s="46"/>
      <c r="C117" s="46"/>
      <c r="D117" s="47"/>
      <c r="E117" s="59" t="s">
        <v>77</v>
      </c>
      <c r="F117" s="65">
        <v>10.88125</v>
      </c>
      <c r="G117" s="50">
        <v>0.1</v>
      </c>
      <c r="H117" s="51">
        <f t="shared" ref="H117:H119" si="85">(1+G117)*F117</f>
        <v>11.969375000000001</v>
      </c>
      <c r="I117" s="67" t="s">
        <v>45</v>
      </c>
      <c r="J117" s="53">
        <v>15.36</v>
      </c>
      <c r="K117" s="53">
        <f t="shared" si="73"/>
        <v>183.84960000000001</v>
      </c>
      <c r="L117" s="69">
        <v>0.53333333333333299</v>
      </c>
      <c r="M117" s="68">
        <f t="shared" si="70"/>
        <v>6.383666666666663</v>
      </c>
      <c r="N117" s="54">
        <f t="shared" si="67"/>
        <v>60</v>
      </c>
      <c r="O117" s="54">
        <f t="shared" si="71"/>
        <v>383.01999999999975</v>
      </c>
      <c r="P117" s="55">
        <f t="shared" si="72"/>
        <v>566.86959999999976</v>
      </c>
      <c r="Q117" s="56"/>
      <c r="R117" s="44"/>
    </row>
    <row r="118" spans="1:18" s="3" customFormat="1">
      <c r="A118" s="45">
        <f>IF(I118&lt;&gt;"",1+MAX($A$9:A117),"")</f>
        <v>90</v>
      </c>
      <c r="B118" s="46"/>
      <c r="C118" s="46"/>
      <c r="D118" s="47"/>
      <c r="E118" s="59" t="s">
        <v>78</v>
      </c>
      <c r="F118" s="65">
        <v>10.88125</v>
      </c>
      <c r="G118" s="50">
        <v>0.1</v>
      </c>
      <c r="H118" s="51">
        <f t="shared" si="85"/>
        <v>11.969375000000001</v>
      </c>
      <c r="I118" s="67" t="s">
        <v>45</v>
      </c>
      <c r="J118" s="53">
        <v>33.46</v>
      </c>
      <c r="K118" s="53">
        <f t="shared" si="73"/>
        <v>400.49528750000007</v>
      </c>
      <c r="L118" s="69">
        <v>0.53333333333333299</v>
      </c>
      <c r="M118" s="68">
        <f t="shared" si="70"/>
        <v>6.383666666666663</v>
      </c>
      <c r="N118" s="54">
        <f t="shared" si="67"/>
        <v>60</v>
      </c>
      <c r="O118" s="54">
        <f t="shared" si="71"/>
        <v>383.01999999999975</v>
      </c>
      <c r="P118" s="55">
        <f t="shared" si="72"/>
        <v>783.51528749999989</v>
      </c>
      <c r="Q118" s="56"/>
      <c r="R118" s="44"/>
    </row>
    <row r="119" spans="1:18" s="3" customFormat="1">
      <c r="A119" s="45">
        <f>IF(I119&lt;&gt;"",1+MAX($A$9:A118),"")</f>
        <v>91</v>
      </c>
      <c r="B119" s="46"/>
      <c r="C119" s="46"/>
      <c r="D119" s="47"/>
      <c r="E119" s="59" t="s">
        <v>58</v>
      </c>
      <c r="F119" s="65">
        <v>174.1</v>
      </c>
      <c r="G119" s="50">
        <v>0.1</v>
      </c>
      <c r="H119" s="51">
        <f t="shared" si="85"/>
        <v>191.51000000000002</v>
      </c>
      <c r="I119" s="67" t="s">
        <v>41</v>
      </c>
      <c r="J119" s="53">
        <v>0.13200000000000001</v>
      </c>
      <c r="K119" s="53">
        <f t="shared" si="73"/>
        <v>25.279320000000002</v>
      </c>
      <c r="L119" s="69">
        <v>1.3333333333333299E-2</v>
      </c>
      <c r="M119" s="68">
        <f t="shared" si="70"/>
        <v>2.5534666666666603</v>
      </c>
      <c r="N119" s="54">
        <f t="shared" si="67"/>
        <v>60</v>
      </c>
      <c r="O119" s="54">
        <f t="shared" si="71"/>
        <v>153.20799999999963</v>
      </c>
      <c r="P119" s="55">
        <f t="shared" si="72"/>
        <v>178.48731999999964</v>
      </c>
      <c r="Q119" s="56"/>
      <c r="R119" s="44"/>
    </row>
    <row r="120" spans="1:18" s="3" customFormat="1">
      <c r="A120" s="45" t="str">
        <f>IF(I120&lt;&gt;"",1+MAX($A$9:A119),"")</f>
        <v/>
      </c>
      <c r="B120" s="46"/>
      <c r="C120" s="46"/>
      <c r="D120" s="47"/>
      <c r="E120" s="98" t="s">
        <v>79</v>
      </c>
      <c r="F120" s="65"/>
      <c r="G120" s="66"/>
      <c r="H120" s="66"/>
      <c r="I120" s="67"/>
      <c r="J120" s="53"/>
      <c r="K120" s="53"/>
      <c r="L120" s="69"/>
      <c r="M120" s="68"/>
      <c r="N120" s="54"/>
      <c r="O120" s="54"/>
      <c r="P120" s="55"/>
      <c r="Q120" s="56"/>
      <c r="R120" s="44"/>
    </row>
    <row r="121" spans="1:18" s="3" customFormat="1">
      <c r="A121" s="45">
        <f>IF(I121&lt;&gt;"",1+MAX($A$9:A120),"")</f>
        <v>92</v>
      </c>
      <c r="B121" s="46"/>
      <c r="C121" s="46"/>
      <c r="D121" s="47"/>
      <c r="E121" s="59" t="s">
        <v>76</v>
      </c>
      <c r="F121" s="65">
        <v>5</v>
      </c>
      <c r="G121" s="50">
        <v>0.1</v>
      </c>
      <c r="H121" s="51">
        <f t="shared" ref="H121:H123" si="86">(1+G121)*F121</f>
        <v>5.5</v>
      </c>
      <c r="I121" s="67" t="s">
        <v>44</v>
      </c>
      <c r="J121" s="53">
        <v>7.04</v>
      </c>
      <c r="K121" s="53">
        <f t="shared" ref="K121" si="87">J121*H121</f>
        <v>38.72</v>
      </c>
      <c r="L121" s="69">
        <v>0.2</v>
      </c>
      <c r="M121" s="68">
        <f t="shared" si="70"/>
        <v>1.1000000000000001</v>
      </c>
      <c r="N121" s="54">
        <f t="shared" si="67"/>
        <v>60</v>
      </c>
      <c r="O121" s="54">
        <f t="shared" si="71"/>
        <v>66</v>
      </c>
      <c r="P121" s="55">
        <f t="shared" si="72"/>
        <v>104.72</v>
      </c>
      <c r="Q121" s="56"/>
      <c r="R121" s="44"/>
    </row>
    <row r="122" spans="1:18" s="3" customFormat="1">
      <c r="A122" s="45">
        <f>IF(I122&lt;&gt;"",1+MAX($A$9:A121),"")</f>
        <v>93</v>
      </c>
      <c r="B122" s="46"/>
      <c r="C122" s="46"/>
      <c r="D122" s="47"/>
      <c r="E122" s="59" t="s">
        <v>53</v>
      </c>
      <c r="F122" s="65">
        <v>0.76437500000000003</v>
      </c>
      <c r="G122" s="50">
        <v>0.1</v>
      </c>
      <c r="H122" s="51">
        <f t="shared" si="86"/>
        <v>0.84081250000000007</v>
      </c>
      <c r="I122" s="67" t="s">
        <v>44</v>
      </c>
      <c r="J122" s="53">
        <v>17.440000000000001</v>
      </c>
      <c r="K122" s="53">
        <f>1.09*R122</f>
        <v>0</v>
      </c>
      <c r="L122" s="69">
        <v>0.4</v>
      </c>
      <c r="M122" s="68">
        <f t="shared" si="70"/>
        <v>0.33632500000000004</v>
      </c>
      <c r="N122" s="54">
        <f t="shared" si="67"/>
        <v>60</v>
      </c>
      <c r="O122" s="54">
        <f t="shared" si="71"/>
        <v>20.179500000000001</v>
      </c>
      <c r="P122" s="55">
        <f t="shared" si="72"/>
        <v>20.179500000000001</v>
      </c>
      <c r="Q122" s="56"/>
      <c r="R122" s="44"/>
    </row>
    <row r="123" spans="1:18" s="3" customFormat="1">
      <c r="A123" s="45">
        <f>IF(I123&lt;&gt;"",1+MAX($A$9:A122),"")</f>
        <v>94</v>
      </c>
      <c r="B123" s="46"/>
      <c r="C123" s="46"/>
      <c r="D123" s="47"/>
      <c r="E123" s="59" t="s">
        <v>54</v>
      </c>
      <c r="F123" s="65">
        <v>1.5287500000000001</v>
      </c>
      <c r="G123" s="50">
        <v>0.1</v>
      </c>
      <c r="H123" s="51">
        <f t="shared" si="86"/>
        <v>1.6816250000000001</v>
      </c>
      <c r="I123" s="67" t="s">
        <v>44</v>
      </c>
      <c r="J123" s="53">
        <v>14.08</v>
      </c>
      <c r="K123" s="53">
        <f t="shared" ref="K123:K125" si="88">J123*H123</f>
        <v>23.677280000000003</v>
      </c>
      <c r="L123" s="69">
        <v>0.4</v>
      </c>
      <c r="M123" s="68">
        <f t="shared" si="70"/>
        <v>0.67265000000000008</v>
      </c>
      <c r="N123" s="54">
        <f t="shared" si="67"/>
        <v>60</v>
      </c>
      <c r="O123" s="54">
        <f t="shared" si="71"/>
        <v>40.359000000000002</v>
      </c>
      <c r="P123" s="55">
        <f t="shared" si="72"/>
        <v>64.036280000000005</v>
      </c>
      <c r="Q123" s="56"/>
      <c r="R123" s="44"/>
    </row>
    <row r="124" spans="1:18" s="3" customFormat="1">
      <c r="A124" s="45">
        <f>IF(I124&lt;&gt;"",1+MAX($A$9:A123),"")</f>
        <v>95</v>
      </c>
      <c r="B124" s="46"/>
      <c r="C124" s="46"/>
      <c r="D124" s="47"/>
      <c r="E124" s="59" t="s">
        <v>77</v>
      </c>
      <c r="F124" s="65">
        <v>3.0575000000000001</v>
      </c>
      <c r="G124" s="50">
        <v>0.1</v>
      </c>
      <c r="H124" s="51">
        <f t="shared" ref="H124:H125" si="89">(1+G124)*F124</f>
        <v>3.3632500000000003</v>
      </c>
      <c r="I124" s="67" t="s">
        <v>45</v>
      </c>
      <c r="J124" s="53">
        <v>15.36</v>
      </c>
      <c r="K124" s="53">
        <f t="shared" si="88"/>
        <v>51.659520000000001</v>
      </c>
      <c r="L124" s="69">
        <v>0.53333333333333299</v>
      </c>
      <c r="M124" s="68">
        <f t="shared" si="70"/>
        <v>1.7937333333333323</v>
      </c>
      <c r="N124" s="54">
        <f t="shared" si="67"/>
        <v>60</v>
      </c>
      <c r="O124" s="54">
        <f t="shared" si="71"/>
        <v>107.62399999999994</v>
      </c>
      <c r="P124" s="55">
        <f t="shared" si="72"/>
        <v>159.28351999999995</v>
      </c>
      <c r="Q124" s="56"/>
      <c r="R124" s="44"/>
    </row>
    <row r="125" spans="1:18" s="3" customFormat="1">
      <c r="A125" s="45">
        <f>IF(I125&lt;&gt;"",1+MAX($A$9:A124),"")</f>
        <v>96</v>
      </c>
      <c r="B125" s="46"/>
      <c r="C125" s="46"/>
      <c r="D125" s="47"/>
      <c r="E125" s="59" t="s">
        <v>58</v>
      </c>
      <c r="F125" s="65">
        <v>48.92</v>
      </c>
      <c r="G125" s="50">
        <v>0.1</v>
      </c>
      <c r="H125" s="51">
        <f t="shared" si="89"/>
        <v>53.812000000000005</v>
      </c>
      <c r="I125" s="67" t="s">
        <v>41</v>
      </c>
      <c r="J125" s="53">
        <v>0.13200000000000001</v>
      </c>
      <c r="K125" s="53">
        <f t="shared" si="88"/>
        <v>7.1031840000000006</v>
      </c>
      <c r="L125" s="69">
        <v>1.3333333333333299E-2</v>
      </c>
      <c r="M125" s="68">
        <f t="shared" si="70"/>
        <v>0.71749333333333154</v>
      </c>
      <c r="N125" s="54">
        <f t="shared" si="67"/>
        <v>60</v>
      </c>
      <c r="O125" s="54">
        <f t="shared" si="71"/>
        <v>43.049599999999892</v>
      </c>
      <c r="P125" s="55">
        <f t="shared" si="72"/>
        <v>50.15278399999989</v>
      </c>
      <c r="Q125" s="56"/>
      <c r="R125" s="44"/>
    </row>
    <row r="126" spans="1:18" s="3" customFormat="1">
      <c r="A126" s="45" t="str">
        <f>IF(I126&lt;&gt;"",1+MAX($A$9:A125),"")</f>
        <v/>
      </c>
      <c r="B126" s="46"/>
      <c r="C126" s="46"/>
      <c r="D126" s="47"/>
      <c r="E126" s="98" t="s">
        <v>80</v>
      </c>
      <c r="F126" s="65"/>
      <c r="G126" s="66"/>
      <c r="H126" s="66"/>
      <c r="I126" s="67"/>
      <c r="J126" s="53"/>
      <c r="K126" s="53"/>
      <c r="L126" s="69"/>
      <c r="M126" s="68"/>
      <c r="N126" s="54"/>
      <c r="O126" s="54"/>
      <c r="P126" s="55"/>
      <c r="Q126" s="56"/>
      <c r="R126" s="44"/>
    </row>
    <row r="127" spans="1:18" s="3" customFormat="1">
      <c r="A127" s="45">
        <f>IF(I127&lt;&gt;"",1+MAX($A$9:A126),"")</f>
        <v>97</v>
      </c>
      <c r="B127" s="46"/>
      <c r="C127" s="46"/>
      <c r="D127" s="47"/>
      <c r="E127" s="59" t="s">
        <v>81</v>
      </c>
      <c r="F127" s="65">
        <v>9.0182812499999994</v>
      </c>
      <c r="G127" s="50">
        <v>0.1</v>
      </c>
      <c r="H127" s="51">
        <f t="shared" ref="H127" si="90">(1+G127)*F127</f>
        <v>9.9201093750000009</v>
      </c>
      <c r="I127" s="67" t="s">
        <v>45</v>
      </c>
      <c r="J127" s="53">
        <v>42.77</v>
      </c>
      <c r="K127" s="53">
        <f t="shared" si="73"/>
        <v>424.28307796875009</v>
      </c>
      <c r="L127" s="69">
        <v>0.53333333333333299</v>
      </c>
      <c r="M127" s="68">
        <f t="shared" si="70"/>
        <v>5.2907249999999975</v>
      </c>
      <c r="N127" s="54">
        <f t="shared" si="67"/>
        <v>60</v>
      </c>
      <c r="O127" s="54">
        <f t="shared" si="71"/>
        <v>317.44349999999986</v>
      </c>
      <c r="P127" s="55">
        <f t="shared" si="72"/>
        <v>741.72657796875001</v>
      </c>
      <c r="Q127" s="56"/>
      <c r="R127" s="44"/>
    </row>
    <row r="128" spans="1:18" s="3" customFormat="1">
      <c r="A128" s="45" t="str">
        <f>IF(I128&lt;&gt;"",1+MAX($A$9:A127),"")</f>
        <v/>
      </c>
      <c r="B128" s="46"/>
      <c r="C128" s="46"/>
      <c r="D128" s="47"/>
      <c r="E128" s="98" t="s">
        <v>82</v>
      </c>
      <c r="F128" s="65"/>
      <c r="G128" s="66"/>
      <c r="H128" s="66"/>
      <c r="I128" s="67"/>
      <c r="J128" s="53"/>
      <c r="K128" s="53"/>
      <c r="L128" s="69"/>
      <c r="M128" s="68"/>
      <c r="N128" s="54"/>
      <c r="O128" s="54"/>
      <c r="P128" s="55"/>
      <c r="Q128" s="56"/>
      <c r="R128" s="44"/>
    </row>
    <row r="129" spans="1:18" s="3" customFormat="1">
      <c r="A129" s="45">
        <f>IF(I129&lt;&gt;"",1+MAX($A$9:A128),"")</f>
        <v>98</v>
      </c>
      <c r="B129" s="46"/>
      <c r="C129" s="46"/>
      <c r="D129" s="47"/>
      <c r="E129" s="59" t="s">
        <v>76</v>
      </c>
      <c r="F129" s="65">
        <v>42</v>
      </c>
      <c r="G129" s="50">
        <v>0.1</v>
      </c>
      <c r="H129" s="51">
        <f t="shared" ref="H129:H131" si="91">(1+G129)*F129</f>
        <v>46.2</v>
      </c>
      <c r="I129" s="67" t="s">
        <v>44</v>
      </c>
      <c r="J129" s="53">
        <v>7.04</v>
      </c>
      <c r="K129" s="53">
        <f t="shared" ref="K129" si="92">J129*H129</f>
        <v>325.24800000000005</v>
      </c>
      <c r="L129" s="69">
        <v>0.2</v>
      </c>
      <c r="M129" s="68">
        <f t="shared" si="70"/>
        <v>9.24</v>
      </c>
      <c r="N129" s="54">
        <f t="shared" si="67"/>
        <v>60</v>
      </c>
      <c r="O129" s="54">
        <f t="shared" si="71"/>
        <v>554.4</v>
      </c>
      <c r="P129" s="55">
        <f t="shared" si="72"/>
        <v>879.64800000000002</v>
      </c>
      <c r="Q129" s="56"/>
      <c r="R129" s="44"/>
    </row>
    <row r="130" spans="1:18" s="3" customFormat="1">
      <c r="A130" s="45">
        <f>IF(I130&lt;&gt;"",1+MAX($A$9:A129),"")</f>
        <v>99</v>
      </c>
      <c r="B130" s="46"/>
      <c r="C130" s="46"/>
      <c r="D130" s="47"/>
      <c r="E130" s="59" t="s">
        <v>53</v>
      </c>
      <c r="F130" s="65">
        <v>5.0956250000000001</v>
      </c>
      <c r="G130" s="50">
        <v>0.1</v>
      </c>
      <c r="H130" s="51">
        <f t="shared" si="91"/>
        <v>5.6051875000000004</v>
      </c>
      <c r="I130" s="67" t="s">
        <v>44</v>
      </c>
      <c r="J130" s="53">
        <v>17.440000000000001</v>
      </c>
      <c r="K130" s="53">
        <f>1.09*R130</f>
        <v>0</v>
      </c>
      <c r="L130" s="69">
        <v>0.4</v>
      </c>
      <c r="M130" s="68">
        <f t="shared" si="70"/>
        <v>2.2420750000000003</v>
      </c>
      <c r="N130" s="54">
        <f t="shared" si="67"/>
        <v>60</v>
      </c>
      <c r="O130" s="54">
        <f t="shared" si="71"/>
        <v>134.52450000000002</v>
      </c>
      <c r="P130" s="55">
        <f t="shared" si="72"/>
        <v>134.52450000000002</v>
      </c>
      <c r="Q130" s="56"/>
      <c r="R130" s="44"/>
    </row>
    <row r="131" spans="1:18" s="3" customFormat="1">
      <c r="A131" s="45">
        <f>IF(I131&lt;&gt;"",1+MAX($A$9:A130),"")</f>
        <v>100</v>
      </c>
      <c r="B131" s="46"/>
      <c r="C131" s="46"/>
      <c r="D131" s="47"/>
      <c r="E131" s="59" t="s">
        <v>54</v>
      </c>
      <c r="F131" s="65">
        <v>10.19125</v>
      </c>
      <c r="G131" s="50">
        <v>0.1</v>
      </c>
      <c r="H131" s="51">
        <f t="shared" si="91"/>
        <v>11.210375000000001</v>
      </c>
      <c r="I131" s="67" t="s">
        <v>44</v>
      </c>
      <c r="J131" s="53">
        <v>14.08</v>
      </c>
      <c r="K131" s="53">
        <f t="shared" ref="K131:K134" si="93">J131*H131</f>
        <v>157.84208000000001</v>
      </c>
      <c r="L131" s="69">
        <v>0.4</v>
      </c>
      <c r="M131" s="68">
        <f t="shared" si="70"/>
        <v>4.4841500000000005</v>
      </c>
      <c r="N131" s="54">
        <f t="shared" si="67"/>
        <v>60</v>
      </c>
      <c r="O131" s="54">
        <f t="shared" si="71"/>
        <v>269.04900000000004</v>
      </c>
      <c r="P131" s="55">
        <f t="shared" si="72"/>
        <v>426.89108000000004</v>
      </c>
      <c r="Q131" s="56"/>
      <c r="R131" s="44"/>
    </row>
    <row r="132" spans="1:18" s="3" customFormat="1">
      <c r="A132" s="45">
        <f>IF(I132&lt;&gt;"",1+MAX($A$9:A131),"")</f>
        <v>101</v>
      </c>
      <c r="B132" s="46"/>
      <c r="C132" s="46"/>
      <c r="D132" s="47"/>
      <c r="E132" s="59" t="s">
        <v>77</v>
      </c>
      <c r="F132" s="65">
        <v>14.012968750000001</v>
      </c>
      <c r="G132" s="50">
        <v>0.1</v>
      </c>
      <c r="H132" s="51">
        <f t="shared" ref="H132:H134" si="94">(1+G132)*F132</f>
        <v>15.414265625000002</v>
      </c>
      <c r="I132" s="67" t="s">
        <v>45</v>
      </c>
      <c r="J132" s="53">
        <v>15.36</v>
      </c>
      <c r="K132" s="53">
        <f t="shared" si="93"/>
        <v>236.76312000000001</v>
      </c>
      <c r="L132" s="69">
        <v>0.53333333333333299</v>
      </c>
      <c r="M132" s="68">
        <f t="shared" si="70"/>
        <v>8.220941666666663</v>
      </c>
      <c r="N132" s="54">
        <f t="shared" si="67"/>
        <v>60</v>
      </c>
      <c r="O132" s="54">
        <f t="shared" si="71"/>
        <v>493.25649999999979</v>
      </c>
      <c r="P132" s="55">
        <f t="shared" si="72"/>
        <v>730.0196199999998</v>
      </c>
      <c r="Q132" s="56"/>
      <c r="R132" s="44"/>
    </row>
    <row r="133" spans="1:18" s="3" customFormat="1">
      <c r="A133" s="45">
        <f>IF(I133&lt;&gt;"",1+MAX($A$9:A132),"")</f>
        <v>102</v>
      </c>
      <c r="B133" s="46"/>
      <c r="C133" s="46"/>
      <c r="D133" s="47"/>
      <c r="E133" s="59" t="s">
        <v>78</v>
      </c>
      <c r="F133" s="65">
        <v>14.012968750000001</v>
      </c>
      <c r="G133" s="50">
        <v>0.1</v>
      </c>
      <c r="H133" s="51">
        <f t="shared" si="94"/>
        <v>15.414265625000002</v>
      </c>
      <c r="I133" s="67" t="s">
        <v>45</v>
      </c>
      <c r="J133" s="53">
        <v>33.46</v>
      </c>
      <c r="K133" s="53">
        <f t="shared" si="93"/>
        <v>515.7613278125001</v>
      </c>
      <c r="L133" s="69">
        <v>0.53333333333333299</v>
      </c>
      <c r="M133" s="68">
        <f t="shared" si="70"/>
        <v>8.220941666666663</v>
      </c>
      <c r="N133" s="54">
        <f t="shared" si="67"/>
        <v>60</v>
      </c>
      <c r="O133" s="54">
        <f t="shared" si="71"/>
        <v>493.25649999999979</v>
      </c>
      <c r="P133" s="55">
        <f t="shared" si="72"/>
        <v>1009.0178278124999</v>
      </c>
      <c r="Q133" s="56"/>
      <c r="R133" s="44"/>
    </row>
    <row r="134" spans="1:18" s="3" customFormat="1">
      <c r="A134" s="45">
        <f>IF(I134&lt;&gt;"",1+MAX($A$9:A133),"")</f>
        <v>103</v>
      </c>
      <c r="B134" s="46"/>
      <c r="C134" s="46"/>
      <c r="D134" s="47"/>
      <c r="E134" s="59" t="s">
        <v>58</v>
      </c>
      <c r="F134" s="65">
        <v>163.06</v>
      </c>
      <c r="G134" s="50">
        <v>0.1</v>
      </c>
      <c r="H134" s="51">
        <f t="shared" si="94"/>
        <v>179.36600000000001</v>
      </c>
      <c r="I134" s="67" t="s">
        <v>41</v>
      </c>
      <c r="J134" s="53">
        <v>0.13200000000000001</v>
      </c>
      <c r="K134" s="53">
        <f t="shared" si="93"/>
        <v>23.676312000000003</v>
      </c>
      <c r="L134" s="69">
        <v>1.3333333333333299E-2</v>
      </c>
      <c r="M134" s="68">
        <f t="shared" si="70"/>
        <v>2.3915466666666609</v>
      </c>
      <c r="N134" s="54">
        <f t="shared" si="67"/>
        <v>60</v>
      </c>
      <c r="O134" s="54">
        <f t="shared" si="71"/>
        <v>143.49279999999965</v>
      </c>
      <c r="P134" s="55">
        <f t="shared" si="72"/>
        <v>167.16911199999964</v>
      </c>
      <c r="Q134" s="56"/>
      <c r="R134" s="44"/>
    </row>
    <row r="135" spans="1:18" s="3" customFormat="1">
      <c r="A135" s="45" t="str">
        <f>IF(I135&lt;&gt;"",1+MAX($A$9:A134),"")</f>
        <v/>
      </c>
      <c r="B135" s="46"/>
      <c r="C135" s="46"/>
      <c r="D135" s="47"/>
      <c r="E135" s="98" t="s">
        <v>83</v>
      </c>
      <c r="F135" s="65"/>
      <c r="G135" s="66"/>
      <c r="H135" s="66"/>
      <c r="I135" s="67"/>
      <c r="J135" s="53"/>
      <c r="K135" s="53"/>
      <c r="L135" s="69"/>
      <c r="M135" s="68"/>
      <c r="N135" s="54"/>
      <c r="O135" s="54"/>
      <c r="P135" s="55"/>
      <c r="Q135" s="56"/>
      <c r="R135" s="44"/>
    </row>
    <row r="136" spans="1:18" s="3" customFormat="1">
      <c r="A136" s="45">
        <f>IF(I136&lt;&gt;"",1+MAX($A$9:A135),"")</f>
        <v>104</v>
      </c>
      <c r="B136" s="46"/>
      <c r="C136" s="46"/>
      <c r="D136" s="47"/>
      <c r="E136" s="59" t="s">
        <v>84</v>
      </c>
      <c r="F136" s="65">
        <v>4</v>
      </c>
      <c r="G136" s="50">
        <v>0.1</v>
      </c>
      <c r="H136" s="51">
        <f t="shared" ref="H136:H137" si="95">(1+G136)*F136</f>
        <v>4.4000000000000004</v>
      </c>
      <c r="I136" s="67" t="s">
        <v>44</v>
      </c>
      <c r="J136" s="53">
        <v>10.56</v>
      </c>
      <c r="K136" s="53">
        <f t="shared" ref="K136" si="96">J136*H136</f>
        <v>46.464000000000006</v>
      </c>
      <c r="L136" s="69">
        <v>0.3</v>
      </c>
      <c r="M136" s="68">
        <f t="shared" si="70"/>
        <v>1.32</v>
      </c>
      <c r="N136" s="54">
        <f t="shared" si="67"/>
        <v>60</v>
      </c>
      <c r="O136" s="54">
        <f t="shared" si="71"/>
        <v>79.2</v>
      </c>
      <c r="P136" s="55">
        <f t="shared" si="72"/>
        <v>125.66400000000002</v>
      </c>
      <c r="Q136" s="56"/>
      <c r="R136" s="44"/>
    </row>
    <row r="137" spans="1:18" s="3" customFormat="1">
      <c r="A137" s="45">
        <f>IF(I137&lt;&gt;"",1+MAX($A$9:A136),"")</f>
        <v>105</v>
      </c>
      <c r="B137" s="46"/>
      <c r="C137" s="46"/>
      <c r="D137" s="47"/>
      <c r="E137" s="59" t="s">
        <v>85</v>
      </c>
      <c r="F137" s="65">
        <v>1.693125</v>
      </c>
      <c r="G137" s="50">
        <v>0.1</v>
      </c>
      <c r="H137" s="51">
        <f t="shared" si="95"/>
        <v>1.8624375000000002</v>
      </c>
      <c r="I137" s="67" t="s">
        <v>44</v>
      </c>
      <c r="J137" s="53">
        <v>14.08</v>
      </c>
      <c r="K137" s="53">
        <f t="shared" ref="K137:K138" si="97">J137*H137</f>
        <v>26.223120000000002</v>
      </c>
      <c r="L137" s="69">
        <v>0.4</v>
      </c>
      <c r="M137" s="68">
        <f t="shared" si="70"/>
        <v>0.74497500000000016</v>
      </c>
      <c r="N137" s="54">
        <f t="shared" si="67"/>
        <v>60</v>
      </c>
      <c r="O137" s="54">
        <f t="shared" si="71"/>
        <v>44.69850000000001</v>
      </c>
      <c r="P137" s="55">
        <f t="shared" si="72"/>
        <v>70.921620000000019</v>
      </c>
      <c r="Q137" s="56"/>
      <c r="R137" s="44"/>
    </row>
    <row r="138" spans="1:18" s="3" customFormat="1">
      <c r="A138" s="45">
        <f>IF(I138&lt;&gt;"",1+MAX($A$9:A137),"")</f>
        <v>106</v>
      </c>
      <c r="B138" s="46"/>
      <c r="C138" s="46"/>
      <c r="D138" s="47"/>
      <c r="E138" s="59" t="s">
        <v>55</v>
      </c>
      <c r="F138" s="65">
        <v>2.2574999999999998</v>
      </c>
      <c r="G138" s="50">
        <v>0.1</v>
      </c>
      <c r="H138" s="51">
        <f t="shared" ref="H138" si="98">(1+G138)*F138</f>
        <v>2.48325</v>
      </c>
      <c r="I138" s="67" t="s">
        <v>45</v>
      </c>
      <c r="J138" s="53">
        <v>19.2</v>
      </c>
      <c r="K138" s="53">
        <f t="shared" si="97"/>
        <v>47.678399999999996</v>
      </c>
      <c r="L138" s="69">
        <v>0.66666666666666696</v>
      </c>
      <c r="M138" s="68">
        <f t="shared" si="70"/>
        <v>1.6555000000000006</v>
      </c>
      <c r="N138" s="54">
        <f t="shared" si="67"/>
        <v>60</v>
      </c>
      <c r="O138" s="54">
        <f t="shared" si="71"/>
        <v>99.330000000000041</v>
      </c>
      <c r="P138" s="55">
        <f t="shared" si="72"/>
        <v>147.00840000000005</v>
      </c>
      <c r="Q138" s="56"/>
      <c r="R138" s="44"/>
    </row>
    <row r="139" spans="1:18" s="3" customFormat="1">
      <c r="A139" s="45" t="str">
        <f>IF(I139&lt;&gt;"",1+MAX($A$9:A138),"")</f>
        <v/>
      </c>
      <c r="B139" s="46"/>
      <c r="C139" s="46"/>
      <c r="D139" s="47"/>
      <c r="E139" s="57" t="s">
        <v>86</v>
      </c>
      <c r="F139" s="65"/>
      <c r="G139" s="66"/>
      <c r="H139" s="66"/>
      <c r="I139" s="67"/>
      <c r="J139" s="53"/>
      <c r="K139" s="53"/>
      <c r="L139" s="69"/>
      <c r="M139" s="68"/>
      <c r="N139" s="54"/>
      <c r="O139" s="54"/>
      <c r="P139" s="55"/>
      <c r="Q139" s="56"/>
      <c r="R139" s="44"/>
    </row>
    <row r="140" spans="1:18" s="3" customFormat="1">
      <c r="A140" s="45">
        <f>IF(I140&lt;&gt;"",1+MAX($A$9:A139),"")</f>
        <v>107</v>
      </c>
      <c r="B140" s="46"/>
      <c r="C140" s="46"/>
      <c r="D140" s="47"/>
      <c r="E140" s="59" t="s">
        <v>87</v>
      </c>
      <c r="F140" s="65">
        <f>2288+4266</f>
        <v>6554</v>
      </c>
      <c r="G140" s="50">
        <v>0.1</v>
      </c>
      <c r="H140" s="51">
        <f t="shared" ref="H140:H142" si="99">(1+G140)*F140</f>
        <v>7209.4000000000005</v>
      </c>
      <c r="I140" s="67" t="s">
        <v>41</v>
      </c>
      <c r="J140" s="53">
        <v>0.1</v>
      </c>
      <c r="K140" s="53">
        <f t="shared" si="73"/>
        <v>720.94</v>
      </c>
      <c r="L140" s="69">
        <v>0.01</v>
      </c>
      <c r="M140" s="68">
        <f t="shared" si="70"/>
        <v>72.094000000000008</v>
      </c>
      <c r="N140" s="54">
        <f t="shared" si="67"/>
        <v>60</v>
      </c>
      <c r="O140" s="54">
        <f t="shared" si="71"/>
        <v>4325.6400000000003</v>
      </c>
      <c r="P140" s="55">
        <f t="shared" si="72"/>
        <v>5046.58</v>
      </c>
      <c r="Q140" s="56"/>
      <c r="R140" s="44"/>
    </row>
    <row r="141" spans="1:18" s="3" customFormat="1">
      <c r="A141" s="45">
        <f>IF(I141&lt;&gt;"",1+MAX($A$9:A140),"")</f>
        <v>108</v>
      </c>
      <c r="B141" s="46"/>
      <c r="C141" s="46"/>
      <c r="D141" s="47"/>
      <c r="E141" s="59" t="s">
        <v>88</v>
      </c>
      <c r="F141" s="65">
        <f>243+502</f>
        <v>745</v>
      </c>
      <c r="G141" s="50">
        <v>0.1</v>
      </c>
      <c r="H141" s="51">
        <f t="shared" si="99"/>
        <v>819.50000000000011</v>
      </c>
      <c r="I141" s="67" t="s">
        <v>89</v>
      </c>
      <c r="J141" s="53">
        <v>0.11</v>
      </c>
      <c r="K141" s="53">
        <f t="shared" si="73"/>
        <v>90.14500000000001</v>
      </c>
      <c r="L141" s="69">
        <v>0.1</v>
      </c>
      <c r="M141" s="68">
        <f t="shared" si="70"/>
        <v>81.950000000000017</v>
      </c>
      <c r="N141" s="54">
        <f t="shared" si="67"/>
        <v>60</v>
      </c>
      <c r="O141" s="54">
        <f t="shared" si="71"/>
        <v>4917.0000000000009</v>
      </c>
      <c r="P141" s="55">
        <f t="shared" si="72"/>
        <v>5007.1450000000013</v>
      </c>
      <c r="Q141" s="56"/>
      <c r="R141" s="44"/>
    </row>
    <row r="142" spans="1:18" s="3" customFormat="1">
      <c r="A142" s="45">
        <f>IF(I142&lt;&gt;"",1+MAX($A$9:A141),"")</f>
        <v>109</v>
      </c>
      <c r="B142" s="46"/>
      <c r="C142" s="46"/>
      <c r="D142" s="47"/>
      <c r="E142" s="59" t="s">
        <v>90</v>
      </c>
      <c r="F142" s="65">
        <f>4576+9480</f>
        <v>14056</v>
      </c>
      <c r="G142" s="50">
        <v>0.1</v>
      </c>
      <c r="H142" s="51">
        <f t="shared" si="99"/>
        <v>15461.6</v>
      </c>
      <c r="I142" s="67" t="s">
        <v>44</v>
      </c>
      <c r="J142" s="53">
        <v>0.03</v>
      </c>
      <c r="K142" s="53">
        <f t="shared" si="73"/>
        <v>463.84800000000001</v>
      </c>
      <c r="L142" s="69">
        <v>3.0000000000000001E-3</v>
      </c>
      <c r="M142" s="68">
        <f t="shared" si="70"/>
        <v>46.384800000000006</v>
      </c>
      <c r="N142" s="54">
        <f t="shared" si="67"/>
        <v>60</v>
      </c>
      <c r="O142" s="54">
        <f t="shared" si="71"/>
        <v>2783.0880000000002</v>
      </c>
      <c r="P142" s="55">
        <f t="shared" si="72"/>
        <v>3246.9360000000001</v>
      </c>
      <c r="Q142" s="56"/>
      <c r="R142" s="44"/>
    </row>
    <row r="143" spans="1:18" s="3" customFormat="1">
      <c r="A143" s="45" t="str">
        <f>IF(I143&lt;&gt;"",1+MAX($A$9:A142),"")</f>
        <v/>
      </c>
      <c r="B143" s="46"/>
      <c r="C143" s="46"/>
      <c r="D143" s="47"/>
      <c r="E143" s="57" t="s">
        <v>91</v>
      </c>
      <c r="F143" s="65"/>
      <c r="G143" s="66"/>
      <c r="H143" s="66"/>
      <c r="I143" s="67"/>
      <c r="J143" s="53"/>
      <c r="K143" s="53"/>
      <c r="L143" s="69"/>
      <c r="M143" s="68"/>
      <c r="N143" s="54"/>
      <c r="O143" s="54"/>
      <c r="P143" s="55"/>
      <c r="Q143" s="56"/>
      <c r="R143" s="44"/>
    </row>
    <row r="144" spans="1:18" s="3" customFormat="1">
      <c r="A144" s="45">
        <f>IF(I144&lt;&gt;"",1+MAX($A$9:A143),"")</f>
        <v>110</v>
      </c>
      <c r="B144" s="46"/>
      <c r="C144" s="46"/>
      <c r="D144" s="47"/>
      <c r="E144" s="59" t="s">
        <v>92</v>
      </c>
      <c r="F144" s="65">
        <v>928.14</v>
      </c>
      <c r="G144" s="50">
        <v>0.1</v>
      </c>
      <c r="H144" s="51">
        <f t="shared" ref="H144" si="100">(1+G144)*F144</f>
        <v>1020.9540000000001</v>
      </c>
      <c r="I144" s="67" t="s">
        <v>42</v>
      </c>
      <c r="J144" s="53">
        <v>4.54</v>
      </c>
      <c r="K144" s="53">
        <f t="shared" ref="K144" si="101">J144*H144</f>
        <v>4635.1311599999999</v>
      </c>
      <c r="L144" s="69">
        <v>0.02</v>
      </c>
      <c r="M144" s="68">
        <f t="shared" si="70"/>
        <v>20.419080000000001</v>
      </c>
      <c r="N144" s="54">
        <f t="shared" si="67"/>
        <v>60</v>
      </c>
      <c r="O144" s="54">
        <f t="shared" si="71"/>
        <v>1225.1448</v>
      </c>
      <c r="P144" s="55">
        <f t="shared" si="72"/>
        <v>5860.2759599999999</v>
      </c>
      <c r="Q144" s="56"/>
      <c r="R144" s="44"/>
    </row>
    <row r="145" spans="1:18" s="3" customFormat="1">
      <c r="A145" s="45" t="str">
        <f>IF(I145&lt;&gt;"",1+MAX($A$9:A144),"")</f>
        <v/>
      </c>
      <c r="B145" s="46"/>
      <c r="C145" s="46"/>
      <c r="D145" s="47"/>
      <c r="E145" s="57" t="s">
        <v>93</v>
      </c>
      <c r="F145" s="65"/>
      <c r="G145" s="66"/>
      <c r="H145" s="66"/>
      <c r="I145" s="67"/>
      <c r="J145" s="53"/>
      <c r="K145" s="53"/>
      <c r="L145" s="69"/>
      <c r="M145" s="68"/>
      <c r="N145" s="54"/>
      <c r="O145" s="54"/>
      <c r="P145" s="55"/>
      <c r="Q145" s="56"/>
      <c r="R145" s="44"/>
    </row>
    <row r="146" spans="1:18" s="3" customFormat="1">
      <c r="A146" s="45">
        <f>IF(I146&lt;&gt;"",1+MAX($A$9:A145),"")</f>
        <v>111</v>
      </c>
      <c r="B146" s="46"/>
      <c r="C146" s="46"/>
      <c r="D146" s="47"/>
      <c r="E146" s="59" t="s">
        <v>94</v>
      </c>
      <c r="F146" s="65">
        <v>3329.41</v>
      </c>
      <c r="G146" s="50">
        <v>0.1</v>
      </c>
      <c r="H146" s="51">
        <f t="shared" ref="H146" si="102">(1+G146)*F146</f>
        <v>3662.3510000000001</v>
      </c>
      <c r="I146" s="67" t="s">
        <v>42</v>
      </c>
      <c r="J146" s="53">
        <v>0.65</v>
      </c>
      <c r="K146" s="53">
        <f t="shared" si="73"/>
        <v>2380.5281500000001</v>
      </c>
      <c r="L146" s="69">
        <v>0.02</v>
      </c>
      <c r="M146" s="68">
        <f t="shared" si="70"/>
        <v>73.247020000000006</v>
      </c>
      <c r="N146" s="54">
        <f t="shared" si="67"/>
        <v>60</v>
      </c>
      <c r="O146" s="54">
        <f t="shared" si="71"/>
        <v>4394.8212000000003</v>
      </c>
      <c r="P146" s="55">
        <f t="shared" si="72"/>
        <v>6775.3493500000004</v>
      </c>
      <c r="Q146" s="56"/>
      <c r="R146" s="44"/>
    </row>
    <row r="147" spans="1:18" s="3" customFormat="1">
      <c r="A147" s="45" t="str">
        <f>IF(I147&lt;&gt;"",1+MAX($A$9:A146),"")</f>
        <v/>
      </c>
      <c r="B147" s="46"/>
      <c r="C147" s="46"/>
      <c r="D147" s="47"/>
      <c r="E147" s="57" t="s">
        <v>95</v>
      </c>
      <c r="F147" s="65"/>
      <c r="G147" s="66"/>
      <c r="H147" s="66"/>
      <c r="I147" s="67"/>
      <c r="J147" s="53"/>
      <c r="K147" s="53"/>
      <c r="L147" s="69"/>
      <c r="M147" s="68"/>
      <c r="N147" s="54"/>
      <c r="O147" s="54"/>
      <c r="P147" s="55"/>
      <c r="Q147" s="56"/>
      <c r="R147" s="44"/>
    </row>
    <row r="148" spans="1:18" s="3" customFormat="1">
      <c r="A148" s="45">
        <f>IF(I148&lt;&gt;"",1+MAX($A$9:A147),"")</f>
        <v>112</v>
      </c>
      <c r="B148" s="46"/>
      <c r="C148" s="46"/>
      <c r="D148" s="47"/>
      <c r="E148" s="59" t="s">
        <v>96</v>
      </c>
      <c r="F148" s="65">
        <v>1041.27</v>
      </c>
      <c r="G148" s="50">
        <v>0.1</v>
      </c>
      <c r="H148" s="51">
        <f t="shared" ref="H148" si="103">(1+G148)*F148</f>
        <v>1145.3970000000002</v>
      </c>
      <c r="I148" s="67" t="s">
        <v>41</v>
      </c>
      <c r="J148" s="53">
        <v>4.0104166666666696</v>
      </c>
      <c r="K148" s="53">
        <f t="shared" si="73"/>
        <v>4593.5192187500043</v>
      </c>
      <c r="L148" s="69">
        <v>2.5000000000000001E-2</v>
      </c>
      <c r="M148" s="68">
        <f t="shared" si="70"/>
        <v>28.634925000000006</v>
      </c>
      <c r="N148" s="54">
        <f t="shared" si="67"/>
        <v>60</v>
      </c>
      <c r="O148" s="54">
        <f t="shared" si="71"/>
        <v>1718.0955000000004</v>
      </c>
      <c r="P148" s="55">
        <f t="shared" si="72"/>
        <v>6311.6147187500046</v>
      </c>
      <c r="Q148" s="56"/>
      <c r="R148" s="44"/>
    </row>
    <row r="149" spans="1:18" s="3" customFormat="1">
      <c r="A149" s="45" t="str">
        <f>IF(I149&lt;&gt;"",1+MAX($A$9:A148),"")</f>
        <v/>
      </c>
      <c r="B149" s="46"/>
      <c r="C149" s="46"/>
      <c r="D149" s="47"/>
      <c r="E149" s="57" t="s">
        <v>97</v>
      </c>
      <c r="F149" s="65"/>
      <c r="G149" s="66"/>
      <c r="H149" s="66"/>
      <c r="I149" s="67"/>
      <c r="J149" s="53"/>
      <c r="K149" s="53"/>
      <c r="L149" s="69"/>
      <c r="M149" s="68"/>
      <c r="N149" s="54"/>
      <c r="O149" s="54"/>
      <c r="P149" s="55"/>
      <c r="Q149" s="56"/>
      <c r="R149" s="44"/>
    </row>
    <row r="150" spans="1:18" s="3" customFormat="1">
      <c r="A150" s="45">
        <f>IF(I150&lt;&gt;"",1+MAX($A$9:A149),"")</f>
        <v>113</v>
      </c>
      <c r="B150" s="46"/>
      <c r="C150" s="46"/>
      <c r="D150" s="47"/>
      <c r="E150" s="59" t="s">
        <v>98</v>
      </c>
      <c r="F150" s="65">
        <v>621</v>
      </c>
      <c r="G150" s="50">
        <v>0.1</v>
      </c>
      <c r="H150" s="51">
        <f t="shared" ref="H150" si="104">(1+G150)*F150</f>
        <v>683.1</v>
      </c>
      <c r="I150" s="67" t="s">
        <v>41</v>
      </c>
      <c r="J150" s="53">
        <v>0.8</v>
      </c>
      <c r="K150" s="53">
        <f t="shared" si="73"/>
        <v>546.48</v>
      </c>
      <c r="L150" s="69">
        <v>1.7999999999999999E-2</v>
      </c>
      <c r="M150" s="68">
        <f t="shared" si="70"/>
        <v>12.2958</v>
      </c>
      <c r="N150" s="54">
        <f t="shared" si="67"/>
        <v>60</v>
      </c>
      <c r="O150" s="54">
        <f t="shared" si="71"/>
        <v>737.74800000000005</v>
      </c>
      <c r="P150" s="55">
        <f t="shared" si="72"/>
        <v>1284.2280000000001</v>
      </c>
      <c r="Q150" s="56"/>
      <c r="R150" s="44"/>
    </row>
    <row r="151" spans="1:18" s="3" customFormat="1">
      <c r="A151" s="45" t="str">
        <f>IF(I151&lt;&gt;"",1+MAX($A$9:A150),"")</f>
        <v/>
      </c>
      <c r="B151" s="46"/>
      <c r="C151" s="46"/>
      <c r="D151" s="47"/>
      <c r="E151" s="57" t="s">
        <v>99</v>
      </c>
      <c r="F151" s="65"/>
      <c r="G151" s="66"/>
      <c r="H151" s="66"/>
      <c r="I151" s="67"/>
      <c r="J151" s="53"/>
      <c r="K151" s="53"/>
      <c r="L151" s="69"/>
      <c r="M151" s="68"/>
      <c r="N151" s="54"/>
      <c r="O151" s="54"/>
      <c r="P151" s="55"/>
      <c r="Q151" s="56"/>
      <c r="R151" s="44"/>
    </row>
    <row r="152" spans="1:18" s="3" customFormat="1">
      <c r="A152" s="45">
        <f>IF(I152&lt;&gt;"",1+MAX($A$9:A151),"")</f>
        <v>114</v>
      </c>
      <c r="B152" s="46"/>
      <c r="C152" s="46"/>
      <c r="D152" s="47"/>
      <c r="E152" s="59" t="s">
        <v>100</v>
      </c>
      <c r="F152" s="65">
        <v>103</v>
      </c>
      <c r="G152" s="50">
        <v>0.1</v>
      </c>
      <c r="H152" s="51">
        <f t="shared" ref="H152:H153" si="105">(1+G152)*F152</f>
        <v>113.30000000000001</v>
      </c>
      <c r="I152" s="67" t="s">
        <v>45</v>
      </c>
      <c r="J152" s="53">
        <v>31.36</v>
      </c>
      <c r="K152" s="53">
        <f t="shared" si="73"/>
        <v>3553.0880000000002</v>
      </c>
      <c r="L152" s="69">
        <v>0.64</v>
      </c>
      <c r="M152" s="68">
        <f t="shared" si="70"/>
        <v>72.512000000000015</v>
      </c>
      <c r="N152" s="54">
        <f t="shared" si="67"/>
        <v>60</v>
      </c>
      <c r="O152" s="54">
        <f t="shared" si="71"/>
        <v>4350.7200000000012</v>
      </c>
      <c r="P152" s="55">
        <f t="shared" si="72"/>
        <v>7903.8080000000009</v>
      </c>
      <c r="Q152" s="56"/>
      <c r="R152" s="44"/>
    </row>
    <row r="153" spans="1:18" s="3" customFormat="1">
      <c r="A153" s="45">
        <f>IF(I153&lt;&gt;"",1+MAX($A$9:A152),"")</f>
        <v>115</v>
      </c>
      <c r="B153" s="46"/>
      <c r="C153" s="46"/>
      <c r="D153" s="47"/>
      <c r="E153" s="59" t="s">
        <v>101</v>
      </c>
      <c r="F153" s="65">
        <v>3</v>
      </c>
      <c r="G153" s="50">
        <v>0.1</v>
      </c>
      <c r="H153" s="51">
        <f t="shared" si="105"/>
        <v>3.3000000000000003</v>
      </c>
      <c r="I153" s="67" t="s">
        <v>45</v>
      </c>
      <c r="J153" s="53">
        <v>39.36</v>
      </c>
      <c r="K153" s="53">
        <f t="shared" ref="K153" si="106">J153*H153</f>
        <v>129.88800000000001</v>
      </c>
      <c r="L153" s="69">
        <v>0.64</v>
      </c>
      <c r="M153" s="68">
        <f t="shared" si="70"/>
        <v>2.1120000000000001</v>
      </c>
      <c r="N153" s="54">
        <f t="shared" si="67"/>
        <v>60</v>
      </c>
      <c r="O153" s="54">
        <f t="shared" si="71"/>
        <v>126.72</v>
      </c>
      <c r="P153" s="55">
        <f t="shared" si="72"/>
        <v>256.608</v>
      </c>
      <c r="Q153" s="56"/>
      <c r="R153" s="44"/>
    </row>
    <row r="154" spans="1:18" s="3" customFormat="1">
      <c r="A154" s="45" t="str">
        <f>IF(I154&lt;&gt;"",1+MAX($A$9:A153),"")</f>
        <v/>
      </c>
      <c r="B154" s="46"/>
      <c r="C154" s="46"/>
      <c r="D154" s="47"/>
      <c r="E154" s="57" t="s">
        <v>102</v>
      </c>
      <c r="F154" s="65"/>
      <c r="G154" s="66"/>
      <c r="H154" s="66"/>
      <c r="I154" s="67"/>
      <c r="J154" s="53"/>
      <c r="K154" s="53"/>
      <c r="L154" s="69"/>
      <c r="M154" s="68"/>
      <c r="N154" s="54"/>
      <c r="O154" s="54"/>
      <c r="P154" s="55"/>
      <c r="Q154" s="56"/>
      <c r="R154" s="44"/>
    </row>
    <row r="155" spans="1:18" s="3" customFormat="1">
      <c r="A155" s="45" t="str">
        <f>IF(I155&lt;&gt;"",1+MAX($A$9:A154),"")</f>
        <v/>
      </c>
      <c r="B155" s="46"/>
      <c r="C155" s="46"/>
      <c r="D155" s="47"/>
      <c r="E155" s="98" t="s">
        <v>103</v>
      </c>
      <c r="F155" s="65"/>
      <c r="G155" s="66"/>
      <c r="H155" s="66"/>
      <c r="I155" s="67"/>
      <c r="J155" s="53"/>
      <c r="K155" s="53"/>
      <c r="L155" s="69"/>
      <c r="M155" s="68"/>
      <c r="N155" s="54"/>
      <c r="O155" s="54"/>
      <c r="P155" s="55"/>
      <c r="Q155" s="56"/>
      <c r="R155" s="44"/>
    </row>
    <row r="156" spans="1:18" s="3" customFormat="1">
      <c r="A156" s="45">
        <f>IF(I156&lt;&gt;"",1+MAX($A$9:A155),"")</f>
        <v>116</v>
      </c>
      <c r="B156" s="46"/>
      <c r="C156" s="46"/>
      <c r="D156" s="47"/>
      <c r="E156" s="59" t="s">
        <v>104</v>
      </c>
      <c r="F156" s="65">
        <v>5.33</v>
      </c>
      <c r="G156" s="50">
        <v>0.1</v>
      </c>
      <c r="H156" s="51">
        <f t="shared" ref="H156:H157" si="107">(1+G156)*F156</f>
        <v>5.8630000000000004</v>
      </c>
      <c r="I156" s="67" t="s">
        <v>44</v>
      </c>
      <c r="J156" s="53">
        <v>2.88</v>
      </c>
      <c r="K156" s="53">
        <f t="shared" si="73"/>
        <v>16.885439999999999</v>
      </c>
      <c r="L156" s="69">
        <v>0.17599999999999999</v>
      </c>
      <c r="M156" s="68">
        <f t="shared" si="70"/>
        <v>1.0318879999999999</v>
      </c>
      <c r="N156" s="54">
        <f t="shared" si="67"/>
        <v>60</v>
      </c>
      <c r="O156" s="54">
        <f t="shared" si="71"/>
        <v>61.913279999999993</v>
      </c>
      <c r="P156" s="55">
        <f t="shared" si="72"/>
        <v>78.798719999999989</v>
      </c>
      <c r="Q156" s="56"/>
      <c r="R156" s="44"/>
    </row>
    <row r="157" spans="1:18" s="3" customFormat="1">
      <c r="A157" s="45">
        <f>IF(I157&lt;&gt;"",1+MAX($A$9:A156),"")</f>
        <v>117</v>
      </c>
      <c r="B157" s="46"/>
      <c r="C157" s="46"/>
      <c r="D157" s="47"/>
      <c r="E157" s="59" t="s">
        <v>105</v>
      </c>
      <c r="F157" s="65">
        <v>8.6775000000000002</v>
      </c>
      <c r="G157" s="50">
        <v>0.1</v>
      </c>
      <c r="H157" s="51">
        <f t="shared" si="107"/>
        <v>9.5452500000000011</v>
      </c>
      <c r="I157" s="67" t="s">
        <v>44</v>
      </c>
      <c r="J157" s="53">
        <v>5.76</v>
      </c>
      <c r="K157" s="53">
        <f t="shared" ref="K157" si="108">J157*H157</f>
        <v>54.980640000000001</v>
      </c>
      <c r="L157" s="69">
        <v>0.35199999999999998</v>
      </c>
      <c r="M157" s="68">
        <f t="shared" si="70"/>
        <v>3.359928</v>
      </c>
      <c r="N157" s="54">
        <f t="shared" ref="N157:N177" si="109">N$26</f>
        <v>60</v>
      </c>
      <c r="O157" s="54">
        <f t="shared" si="71"/>
        <v>201.59568000000002</v>
      </c>
      <c r="P157" s="55">
        <f t="shared" si="72"/>
        <v>256.57632000000001</v>
      </c>
      <c r="Q157" s="56"/>
      <c r="R157" s="44"/>
    </row>
    <row r="158" spans="1:18" s="3" customFormat="1">
      <c r="A158" s="45">
        <f>IF(I158&lt;&gt;"",1+MAX($A$9:A157),"")</f>
        <v>118</v>
      </c>
      <c r="B158" s="46"/>
      <c r="C158" s="46"/>
      <c r="D158" s="47"/>
      <c r="E158" s="59" t="s">
        <v>106</v>
      </c>
      <c r="F158" s="65">
        <v>1.6776500000000001</v>
      </c>
      <c r="G158" s="50">
        <v>0.1</v>
      </c>
      <c r="H158" s="51">
        <f t="shared" ref="H158" si="110">(1+G158)*F158</f>
        <v>1.8454150000000002</v>
      </c>
      <c r="I158" s="67" t="s">
        <v>45</v>
      </c>
      <c r="J158" s="53">
        <v>12.16</v>
      </c>
      <c r="K158" s="53">
        <f t="shared" si="73"/>
        <v>22.440246400000003</v>
      </c>
      <c r="L158" s="69">
        <v>0.64</v>
      </c>
      <c r="M158" s="68">
        <f t="shared" si="70"/>
        <v>1.1810656000000002</v>
      </c>
      <c r="N158" s="54">
        <f t="shared" si="109"/>
        <v>60</v>
      </c>
      <c r="O158" s="54">
        <f t="shared" si="71"/>
        <v>70.86393600000001</v>
      </c>
      <c r="P158" s="55">
        <f t="shared" si="72"/>
        <v>93.304182400000016</v>
      </c>
      <c r="Q158" s="56"/>
      <c r="R158" s="44"/>
    </row>
    <row r="159" spans="1:18" s="3" customFormat="1">
      <c r="A159" s="45" t="str">
        <f>IF(I159&lt;&gt;"",1+MAX($A$9:A158),"")</f>
        <v/>
      </c>
      <c r="B159" s="46"/>
      <c r="C159" s="46"/>
      <c r="D159" s="47"/>
      <c r="E159" s="98" t="s">
        <v>107</v>
      </c>
      <c r="F159" s="65"/>
      <c r="G159" s="66"/>
      <c r="H159" s="66"/>
      <c r="I159" s="67"/>
      <c r="J159" s="53"/>
      <c r="K159" s="53"/>
      <c r="L159" s="69"/>
      <c r="M159" s="68"/>
      <c r="N159" s="54"/>
      <c r="O159" s="54"/>
      <c r="P159" s="55"/>
      <c r="Q159" s="56"/>
      <c r="R159" s="44"/>
    </row>
    <row r="160" spans="1:18" s="3" customFormat="1">
      <c r="A160" s="45">
        <f>IF(I160&lt;&gt;"",1+MAX($A$9:A159),"")</f>
        <v>119</v>
      </c>
      <c r="B160" s="46"/>
      <c r="C160" s="46"/>
      <c r="D160" s="47"/>
      <c r="E160" s="59" t="s">
        <v>108</v>
      </c>
      <c r="F160" s="65">
        <v>102</v>
      </c>
      <c r="G160" s="50">
        <v>0.1</v>
      </c>
      <c r="H160" s="51">
        <f t="shared" ref="H160:H161" si="111">(1+G160)*F160</f>
        <v>112.2</v>
      </c>
      <c r="I160" s="67" t="s">
        <v>44</v>
      </c>
      <c r="J160" s="53">
        <v>4.72</v>
      </c>
      <c r="K160" s="53">
        <f t="shared" si="73"/>
        <v>529.58399999999995</v>
      </c>
      <c r="L160" s="69">
        <v>0.27200000000000002</v>
      </c>
      <c r="M160" s="68">
        <f t="shared" si="70"/>
        <v>30.518400000000003</v>
      </c>
      <c r="N160" s="54">
        <f t="shared" si="109"/>
        <v>60</v>
      </c>
      <c r="O160" s="54">
        <f t="shared" si="71"/>
        <v>1831.1040000000003</v>
      </c>
      <c r="P160" s="55">
        <f t="shared" si="72"/>
        <v>2360.6880000000001</v>
      </c>
      <c r="Q160" s="56"/>
      <c r="R160" s="44"/>
    </row>
    <row r="161" spans="1:18" s="3" customFormat="1">
      <c r="A161" s="45">
        <f>IF(I161&lt;&gt;"",1+MAX($A$9:A160),"")</f>
        <v>120</v>
      </c>
      <c r="B161" s="46"/>
      <c r="C161" s="46"/>
      <c r="D161" s="47"/>
      <c r="E161" s="59" t="s">
        <v>109</v>
      </c>
      <c r="F161" s="65">
        <v>14.973750000000001</v>
      </c>
      <c r="G161" s="50">
        <v>0.1</v>
      </c>
      <c r="H161" s="51">
        <f t="shared" si="111"/>
        <v>16.471125000000001</v>
      </c>
      <c r="I161" s="67" t="s">
        <v>44</v>
      </c>
      <c r="J161" s="53">
        <v>9.44</v>
      </c>
      <c r="K161" s="53">
        <f t="shared" ref="K161:K162" si="112">J161*H161</f>
        <v>155.48741999999999</v>
      </c>
      <c r="L161" s="69">
        <v>0.54400000000000004</v>
      </c>
      <c r="M161" s="68">
        <f t="shared" si="70"/>
        <v>8.9602920000000008</v>
      </c>
      <c r="N161" s="54">
        <f t="shared" si="109"/>
        <v>60</v>
      </c>
      <c r="O161" s="54">
        <f t="shared" si="71"/>
        <v>537.61752000000001</v>
      </c>
      <c r="P161" s="55">
        <f t="shared" si="72"/>
        <v>693.10493999999994</v>
      </c>
      <c r="Q161" s="56"/>
      <c r="R161" s="44"/>
    </row>
    <row r="162" spans="1:18" s="3" customFormat="1">
      <c r="A162" s="45">
        <f>IF(I162&lt;&gt;"",1+MAX($A$9:A161),"")</f>
        <v>121</v>
      </c>
      <c r="B162" s="46"/>
      <c r="C162" s="46"/>
      <c r="D162" s="47"/>
      <c r="E162" s="59" t="s">
        <v>110</v>
      </c>
      <c r="F162" s="65">
        <v>5.6151562500000001</v>
      </c>
      <c r="G162" s="50">
        <v>0.1</v>
      </c>
      <c r="H162" s="51">
        <f t="shared" ref="H162" si="113">(1+G162)*F162</f>
        <v>6.1766718750000003</v>
      </c>
      <c r="I162" s="67" t="s">
        <v>45</v>
      </c>
      <c r="J162" s="53">
        <v>12.16</v>
      </c>
      <c r="K162" s="53">
        <f t="shared" si="112"/>
        <v>75.108330000000009</v>
      </c>
      <c r="L162" s="69">
        <v>0.64</v>
      </c>
      <c r="M162" s="68">
        <f t="shared" si="70"/>
        <v>3.9530700000000003</v>
      </c>
      <c r="N162" s="54">
        <f t="shared" si="109"/>
        <v>60</v>
      </c>
      <c r="O162" s="54">
        <f t="shared" si="71"/>
        <v>237.18420000000003</v>
      </c>
      <c r="P162" s="55">
        <f t="shared" si="72"/>
        <v>312.29253000000006</v>
      </c>
      <c r="Q162" s="56"/>
      <c r="R162" s="44"/>
    </row>
    <row r="163" spans="1:18" s="3" customFormat="1">
      <c r="A163" s="45" t="str">
        <f>IF(I163&lt;&gt;"",1+MAX($A$9:A162),"")</f>
        <v/>
      </c>
      <c r="B163" s="46"/>
      <c r="C163" s="46"/>
      <c r="D163" s="47"/>
      <c r="E163" s="57" t="s">
        <v>111</v>
      </c>
      <c r="F163" s="65"/>
      <c r="G163" s="66"/>
      <c r="H163" s="66"/>
      <c r="I163" s="67"/>
      <c r="J163" s="53"/>
      <c r="K163" s="53"/>
      <c r="L163" s="69"/>
      <c r="M163" s="68"/>
      <c r="N163" s="54"/>
      <c r="O163" s="54"/>
      <c r="P163" s="55"/>
      <c r="Q163" s="56"/>
      <c r="R163" s="44"/>
    </row>
    <row r="164" spans="1:18" s="3" customFormat="1">
      <c r="A164" s="45">
        <f>IF(I164&lt;&gt;"",1+MAX($A$9:A163),"")</f>
        <v>122</v>
      </c>
      <c r="B164" s="46"/>
      <c r="C164" s="46"/>
      <c r="D164" s="47"/>
      <c r="E164" s="59" t="s">
        <v>112</v>
      </c>
      <c r="F164" s="65">
        <v>28.27</v>
      </c>
      <c r="G164" s="50">
        <v>0.1</v>
      </c>
      <c r="H164" s="51">
        <f t="shared" ref="H164" si="114">(1+G164)*F164</f>
        <v>31.097000000000001</v>
      </c>
      <c r="I164" s="67" t="s">
        <v>41</v>
      </c>
      <c r="J164" s="53">
        <v>13.3</v>
      </c>
      <c r="K164" s="53">
        <f t="shared" ref="K164:K177" si="115">J164*H164</f>
        <v>413.59010000000006</v>
      </c>
      <c r="L164" s="69">
        <v>0.13</v>
      </c>
      <c r="M164" s="68">
        <f t="shared" ref="M164:M177" si="116">L164*H164</f>
        <v>4.0426100000000007</v>
      </c>
      <c r="N164" s="54">
        <f t="shared" si="109"/>
        <v>60</v>
      </c>
      <c r="O164" s="54">
        <f t="shared" ref="O164:O177" si="117">M164*N164</f>
        <v>242.55660000000003</v>
      </c>
      <c r="P164" s="55">
        <f t="shared" ref="P164:P177" si="118">O164+K164</f>
        <v>656.14670000000012</v>
      </c>
      <c r="Q164" s="56"/>
      <c r="R164" s="44"/>
    </row>
    <row r="165" spans="1:18" s="3" customFormat="1">
      <c r="A165" s="45" t="str">
        <f>IF(I165&lt;&gt;"",1+MAX($A$9:A164),"")</f>
        <v/>
      </c>
      <c r="B165" s="46"/>
      <c r="C165" s="46"/>
      <c r="D165" s="47"/>
      <c r="E165" s="57" t="s">
        <v>113</v>
      </c>
      <c r="F165" s="65"/>
      <c r="G165" s="66"/>
      <c r="H165" s="66"/>
      <c r="I165" s="67"/>
      <c r="J165" s="53"/>
      <c r="K165" s="53"/>
      <c r="L165" s="69"/>
      <c r="M165" s="68"/>
      <c r="N165" s="54"/>
      <c r="O165" s="54"/>
      <c r="P165" s="55"/>
      <c r="Q165" s="56"/>
      <c r="R165" s="44"/>
    </row>
    <row r="166" spans="1:18" s="3" customFormat="1">
      <c r="A166" s="45">
        <f>IF(I166&lt;&gt;"",1+MAX($A$9:A165),"")</f>
        <v>123</v>
      </c>
      <c r="B166" s="46"/>
      <c r="C166" s="46"/>
      <c r="D166" s="47"/>
      <c r="E166" s="59" t="s">
        <v>114</v>
      </c>
      <c r="F166" s="65">
        <v>19.45</v>
      </c>
      <c r="G166" s="50">
        <v>0.1</v>
      </c>
      <c r="H166" s="51">
        <f t="shared" ref="H166" si="119">(1+G166)*F166</f>
        <v>21.395</v>
      </c>
      <c r="I166" s="67" t="s">
        <v>42</v>
      </c>
      <c r="J166" s="53">
        <v>17.5</v>
      </c>
      <c r="K166" s="53">
        <f t="shared" si="115"/>
        <v>374.41249999999997</v>
      </c>
      <c r="L166" s="69">
        <v>0.215</v>
      </c>
      <c r="M166" s="68">
        <f t="shared" si="116"/>
        <v>4.5999249999999998</v>
      </c>
      <c r="N166" s="54">
        <f t="shared" si="109"/>
        <v>60</v>
      </c>
      <c r="O166" s="54">
        <f t="shared" si="117"/>
        <v>275.99549999999999</v>
      </c>
      <c r="P166" s="55">
        <f t="shared" si="118"/>
        <v>650.4079999999999</v>
      </c>
      <c r="Q166" s="56"/>
      <c r="R166" s="44"/>
    </row>
    <row r="167" spans="1:18" s="3" customFormat="1">
      <c r="A167" s="45" t="str">
        <f>IF(I167&lt;&gt;"",1+MAX($A$9:A166),"")</f>
        <v/>
      </c>
      <c r="B167" s="46"/>
      <c r="C167" s="46"/>
      <c r="D167" s="47"/>
      <c r="E167" s="57" t="s">
        <v>115</v>
      </c>
      <c r="F167" s="65"/>
      <c r="G167" s="66"/>
      <c r="H167" s="66"/>
      <c r="I167" s="67"/>
      <c r="J167" s="53"/>
      <c r="K167" s="53"/>
      <c r="L167" s="69"/>
      <c r="M167" s="68"/>
      <c r="N167" s="54"/>
      <c r="O167" s="54"/>
      <c r="P167" s="55"/>
      <c r="Q167" s="56"/>
      <c r="R167" s="44"/>
    </row>
    <row r="168" spans="1:18" s="3" customFormat="1">
      <c r="A168" s="45">
        <f>IF(I168&lt;&gt;"",1+MAX($A$9:A167),"")</f>
        <v>124</v>
      </c>
      <c r="B168" s="46"/>
      <c r="C168" s="46"/>
      <c r="D168" s="47"/>
      <c r="E168" s="59" t="s">
        <v>116</v>
      </c>
      <c r="F168" s="65">
        <v>8465</v>
      </c>
      <c r="G168" s="50">
        <v>0.1</v>
      </c>
      <c r="H168" s="51">
        <f t="shared" ref="H168" si="120">(1+G168)*F168</f>
        <v>9311.5</v>
      </c>
      <c r="I168" s="67" t="s">
        <v>42</v>
      </c>
      <c r="J168" s="53">
        <v>2.65</v>
      </c>
      <c r="K168" s="53">
        <f t="shared" si="115"/>
        <v>24675.474999999999</v>
      </c>
      <c r="L168" s="69">
        <v>0.03</v>
      </c>
      <c r="M168" s="68">
        <f t="shared" si="116"/>
        <v>279.34499999999997</v>
      </c>
      <c r="N168" s="54">
        <f t="shared" si="109"/>
        <v>60</v>
      </c>
      <c r="O168" s="54">
        <f t="shared" si="117"/>
        <v>16760.699999999997</v>
      </c>
      <c r="P168" s="55">
        <f t="shared" si="118"/>
        <v>41436.174999999996</v>
      </c>
      <c r="Q168" s="56"/>
      <c r="R168" s="44"/>
    </row>
    <row r="169" spans="1:18" s="3" customFormat="1">
      <c r="A169" s="45" t="str">
        <f>IF(I169&lt;&gt;"",1+MAX($A$9:A168),"")</f>
        <v/>
      </c>
      <c r="B169" s="46"/>
      <c r="C169" s="46"/>
      <c r="D169" s="47"/>
      <c r="E169" s="57" t="s">
        <v>117</v>
      </c>
      <c r="F169" s="65"/>
      <c r="G169" s="66"/>
      <c r="H169" s="66"/>
      <c r="I169" s="67"/>
      <c r="J169" s="53"/>
      <c r="K169" s="53"/>
      <c r="L169" s="69"/>
      <c r="M169" s="68"/>
      <c r="N169" s="54"/>
      <c r="O169" s="54"/>
      <c r="P169" s="55"/>
      <c r="Q169" s="56"/>
      <c r="R169" s="44"/>
    </row>
    <row r="170" spans="1:18" s="3" customFormat="1">
      <c r="A170" s="45">
        <f>IF(I170&lt;&gt;"",1+MAX($A$9:A169),"")</f>
        <v>125</v>
      </c>
      <c r="B170" s="46"/>
      <c r="C170" s="46"/>
      <c r="D170" s="47"/>
      <c r="E170" s="59" t="s">
        <v>117</v>
      </c>
      <c r="F170" s="65">
        <v>1949</v>
      </c>
      <c r="G170" s="50">
        <v>0.1</v>
      </c>
      <c r="H170" s="51">
        <f t="shared" ref="H170" si="121">(1+G170)*F170</f>
        <v>2143.9</v>
      </c>
      <c r="I170" s="67" t="s">
        <v>42</v>
      </c>
      <c r="J170" s="53">
        <v>0.65</v>
      </c>
      <c r="K170" s="53">
        <f t="shared" si="115"/>
        <v>1393.5350000000001</v>
      </c>
      <c r="L170" s="69">
        <v>0.02</v>
      </c>
      <c r="M170" s="68">
        <f t="shared" si="116"/>
        <v>42.878</v>
      </c>
      <c r="N170" s="54">
        <f t="shared" si="109"/>
        <v>60</v>
      </c>
      <c r="O170" s="54">
        <f t="shared" si="117"/>
        <v>2572.6799999999998</v>
      </c>
      <c r="P170" s="55">
        <f t="shared" si="118"/>
        <v>3966.2150000000001</v>
      </c>
      <c r="Q170" s="56"/>
      <c r="R170" s="44"/>
    </row>
    <row r="171" spans="1:18" s="3" customFormat="1">
      <c r="A171" s="45" t="str">
        <f>IF(I171&lt;&gt;"",1+MAX($A$9:A170),"")</f>
        <v/>
      </c>
      <c r="B171" s="46"/>
      <c r="C171" s="46"/>
      <c r="D171" s="47"/>
      <c r="E171" s="57" t="s">
        <v>118</v>
      </c>
      <c r="F171" s="65"/>
      <c r="G171" s="66"/>
      <c r="H171" s="66"/>
      <c r="I171" s="67"/>
      <c r="J171" s="53"/>
      <c r="K171" s="53"/>
      <c r="L171" s="69"/>
      <c r="M171" s="68"/>
      <c r="N171" s="54"/>
      <c r="O171" s="54"/>
      <c r="P171" s="55"/>
      <c r="Q171" s="56"/>
      <c r="R171" s="44"/>
    </row>
    <row r="172" spans="1:18" s="3" customFormat="1">
      <c r="A172" s="45">
        <f>IF(I172&lt;&gt;"",1+MAX($A$9:A171),"")</f>
        <v>126</v>
      </c>
      <c r="B172" s="46"/>
      <c r="C172" s="46"/>
      <c r="D172" s="47"/>
      <c r="E172" s="59" t="s">
        <v>119</v>
      </c>
      <c r="F172" s="65">
        <v>617</v>
      </c>
      <c r="G172" s="50">
        <v>0.1</v>
      </c>
      <c r="H172" s="51">
        <f t="shared" ref="H172" si="122">(1+G172)*F172</f>
        <v>678.7</v>
      </c>
      <c r="I172" s="67" t="s">
        <v>42</v>
      </c>
      <c r="J172" s="53">
        <f>54/32</f>
        <v>1.6875</v>
      </c>
      <c r="K172" s="53">
        <f t="shared" si="115"/>
        <v>1145.3062500000001</v>
      </c>
      <c r="L172" s="69">
        <v>2.1999999999999999E-2</v>
      </c>
      <c r="M172" s="68">
        <f t="shared" si="116"/>
        <v>14.9314</v>
      </c>
      <c r="N172" s="54">
        <f t="shared" si="109"/>
        <v>60</v>
      </c>
      <c r="O172" s="54">
        <f t="shared" si="117"/>
        <v>895.88400000000001</v>
      </c>
      <c r="P172" s="55">
        <f t="shared" si="118"/>
        <v>2041.1902500000001</v>
      </c>
      <c r="Q172" s="56"/>
      <c r="R172" s="44"/>
    </row>
    <row r="173" spans="1:18" s="3" customFormat="1">
      <c r="A173" s="45" t="str">
        <f>IF(I173&lt;&gt;"",1+MAX($A$9:A172),"")</f>
        <v/>
      </c>
      <c r="B173" s="46"/>
      <c r="C173" s="46"/>
      <c r="D173" s="47"/>
      <c r="E173" s="57" t="s">
        <v>120</v>
      </c>
      <c r="F173" s="65"/>
      <c r="G173" s="66"/>
      <c r="H173" s="66"/>
      <c r="I173" s="67"/>
      <c r="J173" s="53"/>
      <c r="K173" s="53"/>
      <c r="L173" s="69"/>
      <c r="M173" s="68"/>
      <c r="N173" s="54"/>
      <c r="O173" s="54"/>
      <c r="P173" s="55"/>
      <c r="Q173" s="56"/>
      <c r="R173" s="44"/>
    </row>
    <row r="174" spans="1:18" s="3" customFormat="1">
      <c r="A174" s="45">
        <f>IF(I174&lt;&gt;"",1+MAX($A$9:A173),"")</f>
        <v>127</v>
      </c>
      <c r="B174" s="46"/>
      <c r="C174" s="46"/>
      <c r="D174" s="47"/>
      <c r="E174" s="59" t="s">
        <v>121</v>
      </c>
      <c r="F174" s="65">
        <v>3621</v>
      </c>
      <c r="G174" s="50">
        <v>0.1</v>
      </c>
      <c r="H174" s="51">
        <f t="shared" ref="H174" si="123">(1+G174)*F174</f>
        <v>3983.1000000000004</v>
      </c>
      <c r="I174" s="67" t="s">
        <v>42</v>
      </c>
      <c r="J174" s="53">
        <v>0.65</v>
      </c>
      <c r="K174" s="53">
        <f t="shared" si="115"/>
        <v>2589.0150000000003</v>
      </c>
      <c r="L174" s="69">
        <v>2.5000000000000001E-2</v>
      </c>
      <c r="M174" s="68">
        <f t="shared" si="116"/>
        <v>99.577500000000015</v>
      </c>
      <c r="N174" s="54">
        <f t="shared" si="109"/>
        <v>60</v>
      </c>
      <c r="O174" s="54">
        <f t="shared" si="117"/>
        <v>5974.6500000000005</v>
      </c>
      <c r="P174" s="55">
        <f t="shared" si="118"/>
        <v>8563.6650000000009</v>
      </c>
      <c r="Q174" s="56"/>
      <c r="R174" s="44"/>
    </row>
    <row r="175" spans="1:18" s="3" customFormat="1">
      <c r="A175" s="45" t="str">
        <f>IF(I175&lt;&gt;"",1+MAX($A$9:A174),"")</f>
        <v/>
      </c>
      <c r="B175" s="46"/>
      <c r="C175" s="46"/>
      <c r="D175" s="47"/>
      <c r="E175" s="57" t="s">
        <v>122</v>
      </c>
      <c r="F175" s="65"/>
      <c r="G175" s="66"/>
      <c r="H175" s="66"/>
      <c r="I175" s="67"/>
      <c r="J175" s="53"/>
      <c r="K175" s="53"/>
      <c r="L175" s="69"/>
      <c r="M175" s="68"/>
      <c r="N175" s="54"/>
      <c r="O175" s="54"/>
      <c r="P175" s="55"/>
      <c r="Q175" s="56"/>
      <c r="R175" s="44"/>
    </row>
    <row r="176" spans="1:18" s="3" customFormat="1">
      <c r="A176" s="45">
        <f>IF(I176&lt;&gt;"",1+MAX($A$9:A175),"")</f>
        <v>128</v>
      </c>
      <c r="B176" s="46"/>
      <c r="C176" s="46"/>
      <c r="D176" s="47"/>
      <c r="E176" s="59" t="s">
        <v>46</v>
      </c>
      <c r="F176" s="65">
        <v>2</v>
      </c>
      <c r="G176" s="50">
        <v>0</v>
      </c>
      <c r="H176" s="51">
        <f t="shared" ref="H176:H177" si="124">(1+G176)*F176</f>
        <v>2</v>
      </c>
      <c r="I176" s="67" t="s">
        <v>44</v>
      </c>
      <c r="J176" s="53">
        <v>2293.5</v>
      </c>
      <c r="K176" s="53">
        <f t="shared" ref="K176" si="125">J176*H176</f>
        <v>4587</v>
      </c>
      <c r="L176" s="69">
        <v>5.2125000000000004</v>
      </c>
      <c r="M176" s="68">
        <f t="shared" si="116"/>
        <v>10.425000000000001</v>
      </c>
      <c r="N176" s="54">
        <f t="shared" si="109"/>
        <v>60</v>
      </c>
      <c r="O176" s="54">
        <f t="shared" si="117"/>
        <v>625.5</v>
      </c>
      <c r="P176" s="55">
        <f t="shared" si="118"/>
        <v>5212.5</v>
      </c>
      <c r="Q176" s="56"/>
      <c r="R176" s="44"/>
    </row>
    <row r="177" spans="1:25" s="3" customFormat="1">
      <c r="A177" s="45">
        <f>IF(I177&lt;&gt;"",1+MAX($A$9:A176),"")</f>
        <v>129</v>
      </c>
      <c r="B177" s="46"/>
      <c r="C177" s="46"/>
      <c r="D177" s="47"/>
      <c r="E177" s="59" t="s">
        <v>47</v>
      </c>
      <c r="F177" s="65">
        <v>1</v>
      </c>
      <c r="G177" s="50">
        <v>0</v>
      </c>
      <c r="H177" s="51">
        <f t="shared" si="124"/>
        <v>1</v>
      </c>
      <c r="I177" s="67" t="s">
        <v>44</v>
      </c>
      <c r="J177" s="53">
        <v>1834.8</v>
      </c>
      <c r="K177" s="53">
        <f t="shared" si="115"/>
        <v>1834.8</v>
      </c>
      <c r="L177" s="69">
        <v>4.17</v>
      </c>
      <c r="M177" s="68">
        <f t="shared" si="116"/>
        <v>4.17</v>
      </c>
      <c r="N177" s="54">
        <f t="shared" si="109"/>
        <v>60</v>
      </c>
      <c r="O177" s="54">
        <f t="shared" si="117"/>
        <v>250.2</v>
      </c>
      <c r="P177" s="55">
        <f t="shared" si="118"/>
        <v>2085</v>
      </c>
      <c r="Q177" s="56"/>
      <c r="R177" s="44"/>
    </row>
    <row r="178" spans="1:25" ht="16.5" thickBot="1">
      <c r="A178" s="101" t="s">
        <v>1</v>
      </c>
      <c r="B178" s="102"/>
      <c r="C178" s="72"/>
      <c r="D178" s="73"/>
      <c r="E178" s="74"/>
      <c r="F178" s="75"/>
      <c r="G178" s="76"/>
      <c r="H178" s="75"/>
      <c r="I178" s="72"/>
      <c r="J178" s="77"/>
      <c r="K178" s="77"/>
      <c r="L178" s="77"/>
      <c r="M178" s="77"/>
      <c r="N178" s="77"/>
      <c r="O178" s="78"/>
      <c r="P178" s="78">
        <f>SUM(P9:P177)</f>
        <v>171649.61711881473</v>
      </c>
      <c r="Q178" s="78">
        <f>SUM(Q9:Q177)</f>
        <v>171649.61711881473</v>
      </c>
      <c r="R178" s="79"/>
      <c r="S178" s="79"/>
      <c r="T178" s="79"/>
      <c r="U178" s="79"/>
      <c r="V178" s="79"/>
      <c r="W178" s="79"/>
      <c r="X178" s="79"/>
      <c r="Y178" s="79"/>
    </row>
    <row r="179" spans="1:25">
      <c r="A179" s="103" t="s">
        <v>2</v>
      </c>
      <c r="B179" s="104"/>
      <c r="C179" s="82"/>
      <c r="D179" s="83"/>
      <c r="E179" s="84"/>
      <c r="F179" s="85"/>
      <c r="G179" s="86"/>
      <c r="H179" s="85"/>
      <c r="I179" s="82"/>
      <c r="J179" s="87">
        <v>0</v>
      </c>
      <c r="K179" s="87"/>
      <c r="L179" s="87"/>
      <c r="M179" s="87"/>
      <c r="N179" s="87"/>
      <c r="O179" s="88"/>
      <c r="P179" s="88">
        <f>P178*J179</f>
        <v>0</v>
      </c>
      <c r="Q179" s="89">
        <f>Q178*J179</f>
        <v>0</v>
      </c>
      <c r="R179" s="79"/>
      <c r="S179" s="79"/>
      <c r="T179" s="79"/>
      <c r="U179" s="79"/>
      <c r="V179" s="79"/>
      <c r="W179" s="79"/>
      <c r="X179" s="79"/>
      <c r="Y179" s="79"/>
    </row>
    <row r="180" spans="1:25">
      <c r="A180" s="80" t="s">
        <v>3</v>
      </c>
      <c r="B180" s="81"/>
      <c r="C180" s="90"/>
      <c r="D180" s="83"/>
      <c r="E180" s="84"/>
      <c r="F180" s="85"/>
      <c r="G180" s="86"/>
      <c r="H180" s="85"/>
      <c r="I180" s="82"/>
      <c r="J180" s="87">
        <v>0.1</v>
      </c>
      <c r="K180" s="87"/>
      <c r="L180" s="87"/>
      <c r="M180" s="87"/>
      <c r="N180" s="87"/>
      <c r="O180" s="88"/>
      <c r="P180" s="88">
        <f>P178*J180</f>
        <v>17164.961711881475</v>
      </c>
      <c r="Q180" s="89">
        <f>Q178*J180</f>
        <v>17164.961711881475</v>
      </c>
      <c r="R180" s="79"/>
      <c r="S180" s="79"/>
      <c r="T180" s="79"/>
      <c r="U180" s="79"/>
      <c r="V180" s="79"/>
      <c r="W180" s="79"/>
      <c r="X180" s="79"/>
      <c r="Y180" s="79"/>
    </row>
    <row r="181" spans="1:25">
      <c r="A181" s="80" t="s">
        <v>123</v>
      </c>
      <c r="B181" s="81"/>
      <c r="C181" s="90"/>
      <c r="D181" s="83"/>
      <c r="E181" s="84"/>
      <c r="F181" s="85"/>
      <c r="G181" s="86"/>
      <c r="H181" s="85"/>
      <c r="I181" s="82"/>
      <c r="J181" s="87">
        <v>0</v>
      </c>
      <c r="K181" s="87"/>
      <c r="L181" s="87"/>
      <c r="M181" s="87"/>
      <c r="N181" s="87"/>
      <c r="O181" s="91"/>
      <c r="P181" s="88">
        <f>P178*J181</f>
        <v>0</v>
      </c>
      <c r="Q181" s="89">
        <f>Q178*J181</f>
        <v>0</v>
      </c>
      <c r="R181" s="79"/>
      <c r="S181" s="79"/>
      <c r="T181" s="79"/>
      <c r="U181" s="79"/>
      <c r="V181" s="79"/>
      <c r="W181" s="79"/>
      <c r="X181" s="79"/>
      <c r="Y181" s="79"/>
    </row>
    <row r="182" spans="1:25">
      <c r="A182" s="103" t="s">
        <v>124</v>
      </c>
      <c r="B182" s="104"/>
      <c r="C182" s="82"/>
      <c r="D182" s="83"/>
      <c r="E182" s="84"/>
      <c r="F182" s="85"/>
      <c r="G182" s="86"/>
      <c r="H182" s="85"/>
      <c r="I182" s="82"/>
      <c r="J182" s="92"/>
      <c r="K182" s="92"/>
      <c r="L182" s="92"/>
      <c r="M182" s="92"/>
      <c r="N182" s="92"/>
      <c r="O182" s="88"/>
      <c r="P182" s="88">
        <f>P178*J182</f>
        <v>0</v>
      </c>
      <c r="Q182" s="89">
        <f>SUM(Q178:Q181)</f>
        <v>188814.57883069621</v>
      </c>
    </row>
    <row r="183" spans="1:25" ht="18.75">
      <c r="M183" s="93">
        <f>SUM(M26:M177)</f>
        <v>1511.69141137406</v>
      </c>
      <c r="N183" s="94" t="s">
        <v>125</v>
      </c>
    </row>
    <row r="184" spans="1:25" ht="18">
      <c r="M184" s="95">
        <v>4</v>
      </c>
      <c r="N184" s="96" t="s">
        <v>126</v>
      </c>
    </row>
    <row r="185" spans="1:25" ht="18">
      <c r="M185" s="97">
        <f>M183/M184/8</f>
        <v>47.240356605439374</v>
      </c>
      <c r="N185" s="96" t="s">
        <v>127</v>
      </c>
    </row>
    <row r="186" spans="1:25" ht="18">
      <c r="M186" s="97">
        <f>M185/20</f>
        <v>2.3620178302719688</v>
      </c>
      <c r="N186" s="96" t="s">
        <v>128</v>
      </c>
    </row>
  </sheetData>
  <sortState xmlns:xlrd2="http://schemas.microsoft.com/office/spreadsheetml/2017/richdata2" ref="E590:L606">
    <sortCondition ref="E590"/>
  </sortState>
  <mergeCells count="4">
    <mergeCell ref="A1:Q1"/>
    <mergeCell ref="A178:B178"/>
    <mergeCell ref="A179:B179"/>
    <mergeCell ref="A182:B182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/>
  <headerFooter>
    <oddFooter>&amp;C&amp;P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50AFFD39-A0A9-4C2C-9E61-701B729DB6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BASEBID</vt:lpstr>
      <vt:lpstr>BASEBID!Print_Area</vt:lpstr>
      <vt:lpstr>BASEBID!Print_Titles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zeeshan meraj</cp:lastModifiedBy>
  <dcterms:created xsi:type="dcterms:W3CDTF">2013-07-08T09:36:00Z</dcterms:created>
  <dcterms:modified xsi:type="dcterms:W3CDTF">2026-06-09T17:51:12Z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{50AFFD39-A0A9-4C2C-9E61-701B729DB609}</vt:lpwstr>
  </property>
  <property fmtid="{D5CDD505-2E9C-101B-9397-08002B2CF9AE}" pid="6" name="ICV">
    <vt:lpwstr>7AD750999DC3465285ED44D3F7696040_12</vt:lpwstr>
  </property>
  <property fmtid="{D5CDD505-2E9C-101B-9397-08002B2CF9AE}" pid="7" name="KSOProductBuildVer">
    <vt:lpwstr>1033-12.1.0.26372</vt:lpwstr>
  </property>
  <property fmtid="{D5CDD505-2E9C-101B-9397-08002B2CF9AE}" pid="8" name="CalculationRule">
    <vt:i4>0</vt:i4>
  </property>
</Properties>
</file>