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C4C55B8E-FA20-4980-9CCB-907B1BFA2182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Base Estimate" sheetId="1" r:id="rId1"/>
  </sheets>
  <definedNames>
    <definedName name="_xlnm._FilterDatabase" localSheetId="0" hidden="1">'Base Estimate'!$G$1:$G$169</definedName>
    <definedName name="_xlnm.Print_Area" localSheetId="0">'Base Estimate'!$A$1:$S$169</definedName>
    <definedName name="_xlnm.Print_Titles" localSheetId="0">'Base Estimate'!$1:$6</definedName>
  </definedNames>
  <calcPr calcId="181029"/>
</workbook>
</file>

<file path=xl/calcChain.xml><?xml version="1.0" encoding="utf-8"?>
<calcChain xmlns="http://schemas.openxmlformats.org/spreadsheetml/2006/main">
  <c r="F153" i="1" l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4" i="1"/>
  <c r="F103" i="1"/>
  <c r="F101" i="1"/>
  <c r="F100" i="1"/>
  <c r="F99" i="1"/>
  <c r="F98" i="1"/>
  <c r="F94" i="1"/>
  <c r="F91" i="1"/>
  <c r="F90" i="1"/>
  <c r="F89" i="1"/>
  <c r="F88" i="1"/>
  <c r="F87" i="1"/>
  <c r="F86" i="1"/>
  <c r="F85" i="1"/>
  <c r="F84" i="1"/>
  <c r="F83" i="1"/>
  <c r="F82" i="1"/>
  <c r="F79" i="1"/>
  <c r="F78" i="1"/>
  <c r="F77" i="1"/>
  <c r="F76" i="1"/>
  <c r="F75" i="1"/>
  <c r="F73" i="1"/>
  <c r="F69" i="1"/>
  <c r="F68" i="1"/>
  <c r="F67" i="1"/>
  <c r="F64" i="1"/>
  <c r="F63" i="1"/>
  <c r="F62" i="1"/>
  <c r="F61" i="1"/>
  <c r="F60" i="1"/>
  <c r="F59" i="1"/>
  <c r="F55" i="1"/>
  <c r="F54" i="1"/>
  <c r="F53" i="1"/>
  <c r="F52" i="1"/>
  <c r="F51" i="1"/>
  <c r="F50" i="1"/>
  <c r="F49" i="1"/>
  <c r="F47" i="1"/>
  <c r="F46" i="1"/>
  <c r="F45" i="1"/>
  <c r="F41" i="1"/>
  <c r="F40" i="1"/>
  <c r="F39" i="1"/>
  <c r="F38" i="1"/>
  <c r="F37" i="1"/>
  <c r="F36" i="1"/>
  <c r="F33" i="1"/>
  <c r="F32" i="1"/>
  <c r="F31" i="1"/>
  <c r="F27" i="1"/>
  <c r="F26" i="1"/>
  <c r="F25" i="1"/>
  <c r="F24" i="1"/>
  <c r="F23" i="1"/>
  <c r="F22" i="1"/>
  <c r="F20" i="1"/>
  <c r="A20" i="1" l="1"/>
  <c r="A23" i="1"/>
  <c r="A31" i="1"/>
  <c r="A32" i="1"/>
  <c r="A41" i="1"/>
  <c r="A45" i="1"/>
  <c r="A51" i="1"/>
  <c r="A59" i="1"/>
  <c r="A60" i="1"/>
  <c r="A69" i="1"/>
  <c r="A73" i="1"/>
  <c r="A79" i="1"/>
  <c r="A83" i="1"/>
  <c r="A84" i="1"/>
  <c r="A91" i="1"/>
  <c r="A94" i="1"/>
  <c r="A99" i="1"/>
  <c r="A104" i="1"/>
  <c r="A105" i="1"/>
  <c r="A106" i="1"/>
  <c r="A110" i="1"/>
  <c r="A113" i="1"/>
  <c r="A116" i="1"/>
  <c r="A119" i="1"/>
  <c r="A120" i="1"/>
  <c r="A124" i="1"/>
  <c r="A127" i="1"/>
  <c r="A130" i="1"/>
  <c r="A134" i="1"/>
  <c r="A135" i="1"/>
  <c r="A139" i="1"/>
  <c r="A142" i="1"/>
  <c r="A145" i="1"/>
  <c r="A149" i="1"/>
  <c r="A150" i="1"/>
  <c r="A154" i="1"/>
  <c r="G20" i="1"/>
  <c r="K20" i="1"/>
  <c r="L20" i="1"/>
  <c r="M20" i="1"/>
  <c r="N20" i="1"/>
  <c r="O20" i="1"/>
  <c r="P20" i="1"/>
  <c r="Q20" i="1"/>
  <c r="R20" i="1"/>
  <c r="G22" i="1"/>
  <c r="L22" i="1" s="1"/>
  <c r="G23" i="1"/>
  <c r="K23" i="1"/>
  <c r="L23" i="1"/>
  <c r="M23" i="1"/>
  <c r="N23" i="1"/>
  <c r="O23" i="1"/>
  <c r="P23" i="1"/>
  <c r="Q23" i="1"/>
  <c r="R23" i="1"/>
  <c r="G24" i="1"/>
  <c r="K24" i="1" s="1"/>
  <c r="G25" i="1"/>
  <c r="L25" i="1" s="1"/>
  <c r="G26" i="1"/>
  <c r="L26" i="1" s="1"/>
  <c r="G27" i="1"/>
  <c r="G31" i="1"/>
  <c r="K31" i="1"/>
  <c r="L31" i="1"/>
  <c r="M31" i="1"/>
  <c r="N31" i="1"/>
  <c r="O31" i="1"/>
  <c r="P31" i="1"/>
  <c r="Q31" i="1"/>
  <c r="R31" i="1"/>
  <c r="G32" i="1"/>
  <c r="K32" i="1"/>
  <c r="L32" i="1"/>
  <c r="M32" i="1"/>
  <c r="N32" i="1"/>
  <c r="O32" i="1"/>
  <c r="P32" i="1"/>
  <c r="Q32" i="1"/>
  <c r="R32" i="1"/>
  <c r="G33" i="1"/>
  <c r="M33" i="1" s="1"/>
  <c r="G36" i="1"/>
  <c r="K36" i="1" s="1"/>
  <c r="G37" i="1"/>
  <c r="M37" i="1" s="1"/>
  <c r="G38" i="1"/>
  <c r="L38" i="1" s="1"/>
  <c r="G39" i="1"/>
  <c r="G40" i="1"/>
  <c r="K40" i="1" s="1"/>
  <c r="G41" i="1"/>
  <c r="K41" i="1"/>
  <c r="L41" i="1"/>
  <c r="M41" i="1"/>
  <c r="N41" i="1"/>
  <c r="O41" i="1"/>
  <c r="P41" i="1"/>
  <c r="Q41" i="1"/>
  <c r="R41" i="1"/>
  <c r="G45" i="1"/>
  <c r="K45" i="1"/>
  <c r="L45" i="1"/>
  <c r="M45" i="1"/>
  <c r="N45" i="1"/>
  <c r="O45" i="1"/>
  <c r="P45" i="1"/>
  <c r="Q45" i="1"/>
  <c r="R45" i="1"/>
  <c r="G46" i="1"/>
  <c r="L46" i="1" s="1"/>
  <c r="G47" i="1"/>
  <c r="G49" i="1"/>
  <c r="M49" i="1" s="1"/>
  <c r="G50" i="1"/>
  <c r="L50" i="1" s="1"/>
  <c r="G51" i="1"/>
  <c r="K51" i="1"/>
  <c r="L51" i="1"/>
  <c r="M51" i="1"/>
  <c r="N51" i="1"/>
  <c r="O51" i="1"/>
  <c r="P51" i="1"/>
  <c r="Q51" i="1"/>
  <c r="R51" i="1"/>
  <c r="G52" i="1"/>
  <c r="K52" i="1" s="1"/>
  <c r="G53" i="1"/>
  <c r="M53" i="1" s="1"/>
  <c r="G54" i="1"/>
  <c r="L54" i="1" s="1"/>
  <c r="G55" i="1"/>
  <c r="G59" i="1"/>
  <c r="K59" i="1"/>
  <c r="L59" i="1"/>
  <c r="M59" i="1"/>
  <c r="N59" i="1"/>
  <c r="O59" i="1"/>
  <c r="P59" i="1"/>
  <c r="Q59" i="1"/>
  <c r="R59" i="1"/>
  <c r="G60" i="1"/>
  <c r="K60" i="1"/>
  <c r="L60" i="1"/>
  <c r="M60" i="1"/>
  <c r="N60" i="1"/>
  <c r="O60" i="1"/>
  <c r="P60" i="1"/>
  <c r="Q60" i="1"/>
  <c r="R60" i="1"/>
  <c r="G61" i="1"/>
  <c r="L61" i="1" s="1"/>
  <c r="G62" i="1"/>
  <c r="K62" i="1" s="1"/>
  <c r="G63" i="1"/>
  <c r="M63" i="1" s="1"/>
  <c r="G64" i="1"/>
  <c r="K64" i="1" s="1"/>
  <c r="G67" i="1"/>
  <c r="L67" i="1" s="1"/>
  <c r="G68" i="1"/>
  <c r="G69" i="1"/>
  <c r="K69" i="1"/>
  <c r="L69" i="1"/>
  <c r="M69" i="1"/>
  <c r="N69" i="1"/>
  <c r="O69" i="1"/>
  <c r="P69" i="1"/>
  <c r="Q69" i="1"/>
  <c r="R69" i="1"/>
  <c r="G73" i="1"/>
  <c r="K73" i="1"/>
  <c r="L73" i="1"/>
  <c r="M73" i="1"/>
  <c r="N73" i="1"/>
  <c r="O73" i="1"/>
  <c r="P73" i="1"/>
  <c r="Q73" i="1"/>
  <c r="R73" i="1"/>
  <c r="G75" i="1"/>
  <c r="G76" i="1"/>
  <c r="L76" i="1" s="1"/>
  <c r="G77" i="1"/>
  <c r="M77" i="1" s="1"/>
  <c r="G78" i="1"/>
  <c r="K78" i="1" s="1"/>
  <c r="G79" i="1"/>
  <c r="K79" i="1"/>
  <c r="L79" i="1"/>
  <c r="M79" i="1"/>
  <c r="N79" i="1"/>
  <c r="O79" i="1"/>
  <c r="P79" i="1"/>
  <c r="Q79" i="1"/>
  <c r="R79" i="1"/>
  <c r="G82" i="1"/>
  <c r="K82" i="1" s="1"/>
  <c r="G83" i="1"/>
  <c r="K83" i="1"/>
  <c r="L83" i="1"/>
  <c r="M83" i="1"/>
  <c r="N83" i="1"/>
  <c r="O83" i="1"/>
  <c r="P83" i="1"/>
  <c r="Q83" i="1"/>
  <c r="R83" i="1"/>
  <c r="G84" i="1"/>
  <c r="K84" i="1"/>
  <c r="L84" i="1"/>
  <c r="M84" i="1"/>
  <c r="N84" i="1"/>
  <c r="O84" i="1"/>
  <c r="P84" i="1"/>
  <c r="Q84" i="1"/>
  <c r="R84" i="1"/>
  <c r="G85" i="1"/>
  <c r="M85" i="1" s="1"/>
  <c r="G86" i="1"/>
  <c r="L86" i="1" s="1"/>
  <c r="G87" i="1"/>
  <c r="G88" i="1"/>
  <c r="K88" i="1" s="1"/>
  <c r="G89" i="1"/>
  <c r="K89" i="1" s="1"/>
  <c r="G90" i="1"/>
  <c r="K90" i="1" s="1"/>
  <c r="G91" i="1"/>
  <c r="K91" i="1"/>
  <c r="L91" i="1"/>
  <c r="M91" i="1"/>
  <c r="N91" i="1"/>
  <c r="O91" i="1"/>
  <c r="P91" i="1"/>
  <c r="Q91" i="1"/>
  <c r="R91" i="1"/>
  <c r="G94" i="1"/>
  <c r="K94" i="1"/>
  <c r="L94" i="1"/>
  <c r="M94" i="1"/>
  <c r="N94" i="1"/>
  <c r="O94" i="1"/>
  <c r="P94" i="1"/>
  <c r="Q94" i="1"/>
  <c r="R94" i="1"/>
  <c r="G98" i="1"/>
  <c r="L98" i="1" s="1"/>
  <c r="G99" i="1"/>
  <c r="K99" i="1"/>
  <c r="L99" i="1"/>
  <c r="M99" i="1"/>
  <c r="N99" i="1"/>
  <c r="O99" i="1"/>
  <c r="P99" i="1"/>
  <c r="Q99" i="1"/>
  <c r="R99" i="1"/>
  <c r="G100" i="1"/>
  <c r="L100" i="1" s="1"/>
  <c r="G101" i="1"/>
  <c r="M101" i="1" s="1"/>
  <c r="G103" i="1"/>
  <c r="G104" i="1"/>
  <c r="K104" i="1"/>
  <c r="L104" i="1"/>
  <c r="M104" i="1"/>
  <c r="N104" i="1"/>
  <c r="O104" i="1"/>
  <c r="P104" i="1"/>
  <c r="Q104" i="1"/>
  <c r="R104" i="1"/>
  <c r="G105" i="1"/>
  <c r="K105" i="1"/>
  <c r="L105" i="1"/>
  <c r="M105" i="1"/>
  <c r="N105" i="1"/>
  <c r="O105" i="1"/>
  <c r="P105" i="1"/>
  <c r="Q105" i="1"/>
  <c r="R105" i="1"/>
  <c r="G106" i="1"/>
  <c r="K106" i="1"/>
  <c r="L106" i="1"/>
  <c r="M106" i="1"/>
  <c r="N106" i="1"/>
  <c r="O106" i="1"/>
  <c r="P106" i="1"/>
  <c r="Q106" i="1"/>
  <c r="R106" i="1"/>
  <c r="G108" i="1"/>
  <c r="L108" i="1" s="1"/>
  <c r="G109" i="1"/>
  <c r="M109" i="1" s="1"/>
  <c r="G110" i="1"/>
  <c r="K110" i="1"/>
  <c r="L110" i="1"/>
  <c r="M110" i="1"/>
  <c r="N110" i="1"/>
  <c r="O110" i="1"/>
  <c r="P110" i="1"/>
  <c r="Q110" i="1"/>
  <c r="R110" i="1"/>
  <c r="G111" i="1"/>
  <c r="L111" i="1" s="1"/>
  <c r="G112" i="1"/>
  <c r="L112" i="1" s="1"/>
  <c r="G113" i="1"/>
  <c r="K113" i="1"/>
  <c r="L113" i="1"/>
  <c r="M113" i="1"/>
  <c r="N113" i="1"/>
  <c r="O113" i="1"/>
  <c r="P113" i="1"/>
  <c r="Q113" i="1"/>
  <c r="R113" i="1"/>
  <c r="G114" i="1"/>
  <c r="L114" i="1" s="1"/>
  <c r="G115" i="1"/>
  <c r="M115" i="1" s="1"/>
  <c r="G116" i="1"/>
  <c r="K116" i="1"/>
  <c r="L116" i="1"/>
  <c r="M116" i="1"/>
  <c r="N116" i="1"/>
  <c r="O116" i="1"/>
  <c r="P116" i="1"/>
  <c r="Q116" i="1"/>
  <c r="R116" i="1"/>
  <c r="G117" i="1"/>
  <c r="K117" i="1" s="1"/>
  <c r="G118" i="1"/>
  <c r="K118" i="1" s="1"/>
  <c r="G119" i="1"/>
  <c r="K119" i="1"/>
  <c r="L119" i="1"/>
  <c r="M119" i="1"/>
  <c r="N119" i="1"/>
  <c r="O119" i="1"/>
  <c r="P119" i="1"/>
  <c r="Q119" i="1"/>
  <c r="R119" i="1"/>
  <c r="G120" i="1"/>
  <c r="K120" i="1"/>
  <c r="L120" i="1"/>
  <c r="M120" i="1"/>
  <c r="N120" i="1"/>
  <c r="O120" i="1"/>
  <c r="P120" i="1"/>
  <c r="Q120" i="1"/>
  <c r="R120" i="1"/>
  <c r="G122" i="1"/>
  <c r="K122" i="1" s="1"/>
  <c r="G123" i="1"/>
  <c r="K123" i="1" s="1"/>
  <c r="G124" i="1"/>
  <c r="K124" i="1"/>
  <c r="L124" i="1"/>
  <c r="M124" i="1"/>
  <c r="N124" i="1"/>
  <c r="O124" i="1"/>
  <c r="P124" i="1"/>
  <c r="Q124" i="1"/>
  <c r="R124" i="1"/>
  <c r="G125" i="1"/>
  <c r="K125" i="1" s="1"/>
  <c r="G126" i="1"/>
  <c r="K126" i="1" s="1"/>
  <c r="G127" i="1"/>
  <c r="K127" i="1"/>
  <c r="L127" i="1"/>
  <c r="M127" i="1"/>
  <c r="N127" i="1"/>
  <c r="O127" i="1"/>
  <c r="P127" i="1"/>
  <c r="Q127" i="1"/>
  <c r="R127" i="1"/>
  <c r="G128" i="1"/>
  <c r="M128" i="1" s="1"/>
  <c r="G129" i="1"/>
  <c r="K129" i="1" s="1"/>
  <c r="G130" i="1"/>
  <c r="K130" i="1"/>
  <c r="L130" i="1"/>
  <c r="M130" i="1"/>
  <c r="N130" i="1"/>
  <c r="O130" i="1"/>
  <c r="P130" i="1"/>
  <c r="Q130" i="1"/>
  <c r="R130" i="1"/>
  <c r="G131" i="1"/>
  <c r="K131" i="1" s="1"/>
  <c r="G132" i="1"/>
  <c r="L132" i="1" s="1"/>
  <c r="G133" i="1"/>
  <c r="K133" i="1" s="1"/>
  <c r="G134" i="1"/>
  <c r="K134" i="1"/>
  <c r="L134" i="1"/>
  <c r="M134" i="1"/>
  <c r="N134" i="1"/>
  <c r="O134" i="1"/>
  <c r="P134" i="1"/>
  <c r="Q134" i="1"/>
  <c r="R134" i="1"/>
  <c r="G135" i="1"/>
  <c r="K135" i="1"/>
  <c r="L135" i="1"/>
  <c r="M135" i="1"/>
  <c r="N135" i="1"/>
  <c r="O135" i="1"/>
  <c r="P135" i="1"/>
  <c r="Q135" i="1"/>
  <c r="R135" i="1"/>
  <c r="G137" i="1"/>
  <c r="K137" i="1" s="1"/>
  <c r="G138" i="1"/>
  <c r="L138" i="1" s="1"/>
  <c r="G139" i="1"/>
  <c r="K139" i="1"/>
  <c r="L139" i="1"/>
  <c r="M139" i="1"/>
  <c r="N139" i="1"/>
  <c r="O139" i="1"/>
  <c r="P139" i="1"/>
  <c r="Q139" i="1"/>
  <c r="R139" i="1"/>
  <c r="G140" i="1"/>
  <c r="K140" i="1" s="1"/>
  <c r="G141" i="1"/>
  <c r="K141" i="1" s="1"/>
  <c r="G142" i="1"/>
  <c r="K142" i="1"/>
  <c r="L142" i="1"/>
  <c r="M142" i="1"/>
  <c r="N142" i="1"/>
  <c r="O142" i="1"/>
  <c r="P142" i="1"/>
  <c r="Q142" i="1"/>
  <c r="R142" i="1"/>
  <c r="G143" i="1"/>
  <c r="M143" i="1" s="1"/>
  <c r="G144" i="1"/>
  <c r="K144" i="1" s="1"/>
  <c r="G145" i="1"/>
  <c r="K145" i="1"/>
  <c r="L145" i="1"/>
  <c r="M145" i="1"/>
  <c r="N145" i="1"/>
  <c r="O145" i="1"/>
  <c r="P145" i="1"/>
  <c r="Q145" i="1"/>
  <c r="R145" i="1"/>
  <c r="G146" i="1"/>
  <c r="L146" i="1" s="1"/>
  <c r="G147" i="1"/>
  <c r="M147" i="1" s="1"/>
  <c r="G148" i="1"/>
  <c r="K148" i="1" s="1"/>
  <c r="G149" i="1"/>
  <c r="K149" i="1"/>
  <c r="L149" i="1"/>
  <c r="M149" i="1"/>
  <c r="N149" i="1"/>
  <c r="O149" i="1"/>
  <c r="P149" i="1"/>
  <c r="Q149" i="1"/>
  <c r="R149" i="1"/>
  <c r="G150" i="1"/>
  <c r="K150" i="1"/>
  <c r="L150" i="1"/>
  <c r="M150" i="1"/>
  <c r="N150" i="1"/>
  <c r="O150" i="1"/>
  <c r="P150" i="1"/>
  <c r="Q150" i="1"/>
  <c r="R150" i="1"/>
  <c r="G151" i="1"/>
  <c r="M151" i="1" s="1"/>
  <c r="G152" i="1"/>
  <c r="L152" i="1" s="1"/>
  <c r="G153" i="1"/>
  <c r="K153" i="1" s="1"/>
  <c r="G154" i="1"/>
  <c r="K154" i="1"/>
  <c r="L154" i="1"/>
  <c r="M154" i="1"/>
  <c r="N154" i="1"/>
  <c r="O154" i="1"/>
  <c r="P154" i="1"/>
  <c r="Q154" i="1"/>
  <c r="R154" i="1"/>
  <c r="D136" i="1"/>
  <c r="F136" i="1" s="1"/>
  <c r="D121" i="1"/>
  <c r="D107" i="1"/>
  <c r="D102" i="1"/>
  <c r="F102" i="1" s="1"/>
  <c r="D97" i="1"/>
  <c r="D96" i="1"/>
  <c r="D95" i="1"/>
  <c r="D93" i="1"/>
  <c r="D92" i="1"/>
  <c r="F92" i="1" s="1"/>
  <c r="D81" i="1"/>
  <c r="D80" i="1"/>
  <c r="F80" i="1" s="1"/>
  <c r="D74" i="1"/>
  <c r="F74" i="1" s="1"/>
  <c r="D72" i="1"/>
  <c r="D71" i="1"/>
  <c r="F71" i="1" s="1"/>
  <c r="D70" i="1"/>
  <c r="D66" i="1"/>
  <c r="D65" i="1"/>
  <c r="F65" i="1" s="1"/>
  <c r="D58" i="1"/>
  <c r="D57" i="1"/>
  <c r="F57" i="1" s="1"/>
  <c r="D56" i="1"/>
  <c r="F56" i="1" s="1"/>
  <c r="D48" i="1"/>
  <c r="F48" i="1" s="1"/>
  <c r="D44" i="1"/>
  <c r="F44" i="1" s="1"/>
  <c r="D43" i="1"/>
  <c r="D42" i="1"/>
  <c r="D35" i="1"/>
  <c r="D34" i="1"/>
  <c r="D30" i="1"/>
  <c r="D29" i="1"/>
  <c r="D28" i="1"/>
  <c r="D21" i="1"/>
  <c r="F21" i="1" s="1"/>
  <c r="F95" i="1" l="1"/>
  <c r="G95" i="1" s="1"/>
  <c r="F30" i="1"/>
  <c r="G30" i="1" s="1"/>
  <c r="F43" i="1"/>
  <c r="G43" i="1" s="1"/>
  <c r="F70" i="1"/>
  <c r="G70" i="1" s="1"/>
  <c r="F107" i="1"/>
  <c r="G107" i="1" s="1"/>
  <c r="F58" i="1"/>
  <c r="G58" i="1" s="1"/>
  <c r="F81" i="1"/>
  <c r="G81" i="1" s="1"/>
  <c r="F121" i="1"/>
  <c r="G121" i="1" s="1"/>
  <c r="F34" i="1"/>
  <c r="G34" i="1" s="1"/>
  <c r="F96" i="1"/>
  <c r="G96" i="1" s="1"/>
  <c r="F28" i="1"/>
  <c r="G28" i="1" s="1"/>
  <c r="F35" i="1"/>
  <c r="G35" i="1" s="1"/>
  <c r="F72" i="1"/>
  <c r="G72" i="1" s="1"/>
  <c r="F97" i="1"/>
  <c r="G97" i="1" s="1"/>
  <c r="F29" i="1"/>
  <c r="G29" i="1" s="1"/>
  <c r="F42" i="1"/>
  <c r="G42" i="1" s="1"/>
  <c r="F66" i="1"/>
  <c r="G66" i="1" s="1"/>
  <c r="F93" i="1"/>
  <c r="G93" i="1" s="1"/>
  <c r="M131" i="1"/>
  <c r="L64" i="1"/>
  <c r="M25" i="1"/>
  <c r="L131" i="1"/>
  <c r="M148" i="1"/>
  <c r="L115" i="1"/>
  <c r="L148" i="1"/>
  <c r="M122" i="1"/>
  <c r="K115" i="1"/>
  <c r="M112" i="1"/>
  <c r="L82" i="1"/>
  <c r="M146" i="1"/>
  <c r="L143" i="1"/>
  <c r="M140" i="1"/>
  <c r="M132" i="1"/>
  <c r="K76" i="1"/>
  <c r="M108" i="1"/>
  <c r="K54" i="1"/>
  <c r="M126" i="1"/>
  <c r="L123" i="1"/>
  <c r="K108" i="1"/>
  <c r="M152" i="1"/>
  <c r="M144" i="1"/>
  <c r="M89" i="1"/>
  <c r="M86" i="1"/>
  <c r="K67" i="1"/>
  <c r="K152" i="1"/>
  <c r="L144" i="1"/>
  <c r="L140" i="1"/>
  <c r="M138" i="1"/>
  <c r="K132" i="1"/>
  <c r="M98" i="1"/>
  <c r="K86" i="1"/>
  <c r="L78" i="1"/>
  <c r="M76" i="1"/>
  <c r="K50" i="1"/>
  <c r="K46" i="1"/>
  <c r="K25" i="1"/>
  <c r="K138" i="1"/>
  <c r="M114" i="1"/>
  <c r="K98" i="1"/>
  <c r="L90" i="1"/>
  <c r="M61" i="1"/>
  <c r="L151" i="1"/>
  <c r="L147" i="1"/>
  <c r="K114" i="1"/>
  <c r="L77" i="1"/>
  <c r="K61" i="1"/>
  <c r="K38" i="1"/>
  <c r="L24" i="1"/>
  <c r="G136" i="1"/>
  <c r="K136" i="1" s="1"/>
  <c r="L128" i="1"/>
  <c r="G102" i="1"/>
  <c r="K102" i="1" s="1"/>
  <c r="M100" i="1"/>
  <c r="G92" i="1"/>
  <c r="K92" i="1" s="1"/>
  <c r="L53" i="1"/>
  <c r="M52" i="1"/>
  <c r="L49" i="1"/>
  <c r="M40" i="1"/>
  <c r="L37" i="1"/>
  <c r="M36" i="1"/>
  <c r="L33" i="1"/>
  <c r="K128" i="1"/>
  <c r="M123" i="1"/>
  <c r="M118" i="1"/>
  <c r="L109" i="1"/>
  <c r="L101" i="1"/>
  <c r="K100" i="1"/>
  <c r="M90" i="1"/>
  <c r="M88" i="1"/>
  <c r="M82" i="1"/>
  <c r="G80" i="1"/>
  <c r="L80" i="1" s="1"/>
  <c r="M78" i="1"/>
  <c r="G65" i="1"/>
  <c r="L65" i="1" s="1"/>
  <c r="K53" i="1"/>
  <c r="L52" i="1"/>
  <c r="K49" i="1"/>
  <c r="L40" i="1"/>
  <c r="K37" i="1"/>
  <c r="L36" i="1"/>
  <c r="K33" i="1"/>
  <c r="K26" i="1"/>
  <c r="M24" i="1"/>
  <c r="K22" i="1"/>
  <c r="G21" i="1"/>
  <c r="M21" i="1" s="1"/>
  <c r="G74" i="1"/>
  <c r="L74" i="1" s="1"/>
  <c r="G71" i="1"/>
  <c r="L71" i="1" s="1"/>
  <c r="G57" i="1"/>
  <c r="K57" i="1" s="1"/>
  <c r="G56" i="1"/>
  <c r="K56" i="1" s="1"/>
  <c r="G48" i="1"/>
  <c r="K48" i="1" s="1"/>
  <c r="G44" i="1"/>
  <c r="K44" i="1" s="1"/>
  <c r="K146" i="1"/>
  <c r="M117" i="1"/>
  <c r="K112" i="1"/>
  <c r="L89" i="1"/>
  <c r="L85" i="1"/>
  <c r="M64" i="1"/>
  <c r="M153" i="1"/>
  <c r="K151" i="1"/>
  <c r="K147" i="1"/>
  <c r="K143" i="1"/>
  <c r="M141" i="1"/>
  <c r="M137" i="1"/>
  <c r="M133" i="1"/>
  <c r="M129" i="1"/>
  <c r="L126" i="1"/>
  <c r="M125" i="1"/>
  <c r="L122" i="1"/>
  <c r="L118" i="1"/>
  <c r="L117" i="1"/>
  <c r="K111" i="1"/>
  <c r="M111" i="1"/>
  <c r="K87" i="1"/>
  <c r="L87" i="1"/>
  <c r="M87" i="1"/>
  <c r="L133" i="1"/>
  <c r="L129" i="1"/>
  <c r="L125" i="1"/>
  <c r="K103" i="1"/>
  <c r="L103" i="1"/>
  <c r="M103" i="1"/>
  <c r="K75" i="1"/>
  <c r="L75" i="1"/>
  <c r="M75" i="1"/>
  <c r="K68" i="1"/>
  <c r="L68" i="1"/>
  <c r="M68" i="1"/>
  <c r="L153" i="1"/>
  <c r="L141" i="1"/>
  <c r="L137" i="1"/>
  <c r="K109" i="1"/>
  <c r="K101" i="1"/>
  <c r="L88" i="1"/>
  <c r="K85" i="1"/>
  <c r="K77" i="1"/>
  <c r="M67" i="1"/>
  <c r="K55" i="1"/>
  <c r="L55" i="1"/>
  <c r="M55" i="1"/>
  <c r="K47" i="1"/>
  <c r="L47" i="1"/>
  <c r="M47" i="1"/>
  <c r="K63" i="1"/>
  <c r="L63" i="1"/>
  <c r="L62" i="1"/>
  <c r="M62" i="1"/>
  <c r="K39" i="1"/>
  <c r="L39" i="1"/>
  <c r="M39" i="1"/>
  <c r="K27" i="1"/>
  <c r="L27" i="1"/>
  <c r="M27" i="1"/>
  <c r="M54" i="1"/>
  <c r="M50" i="1"/>
  <c r="M46" i="1"/>
  <c r="M38" i="1"/>
  <c r="M26" i="1"/>
  <c r="M22" i="1"/>
  <c r="K107" i="1" l="1"/>
  <c r="L107" i="1"/>
  <c r="M107" i="1"/>
  <c r="L42" i="1"/>
  <c r="K42" i="1"/>
  <c r="M42" i="1"/>
  <c r="M35" i="1"/>
  <c r="K35" i="1"/>
  <c r="L35" i="1"/>
  <c r="K121" i="1"/>
  <c r="L121" i="1"/>
  <c r="M121" i="1"/>
  <c r="M70" i="1"/>
  <c r="K70" i="1"/>
  <c r="L70" i="1"/>
  <c r="K29" i="1"/>
  <c r="M29" i="1"/>
  <c r="L29" i="1"/>
  <c r="M81" i="1"/>
  <c r="K81" i="1"/>
  <c r="L81" i="1"/>
  <c r="M43" i="1"/>
  <c r="K43" i="1"/>
  <c r="L43" i="1"/>
  <c r="K28" i="1"/>
  <c r="L28" i="1"/>
  <c r="M28" i="1"/>
  <c r="M93" i="1"/>
  <c r="L93" i="1"/>
  <c r="K93" i="1"/>
  <c r="M97" i="1"/>
  <c r="L97" i="1"/>
  <c r="K97" i="1"/>
  <c r="L96" i="1"/>
  <c r="M96" i="1"/>
  <c r="K96" i="1"/>
  <c r="L58" i="1"/>
  <c r="K58" i="1"/>
  <c r="M58" i="1"/>
  <c r="L30" i="1"/>
  <c r="M30" i="1"/>
  <c r="K30" i="1"/>
  <c r="M66" i="1"/>
  <c r="K66" i="1"/>
  <c r="L66" i="1"/>
  <c r="K72" i="1"/>
  <c r="L72" i="1"/>
  <c r="M72" i="1"/>
  <c r="L34" i="1"/>
  <c r="K34" i="1"/>
  <c r="M34" i="1"/>
  <c r="K95" i="1"/>
  <c r="L95" i="1"/>
  <c r="M95" i="1"/>
  <c r="K21" i="1"/>
  <c r="M65" i="1"/>
  <c r="L136" i="1"/>
  <c r="K74" i="1"/>
  <c r="L92" i="1"/>
  <c r="M136" i="1"/>
  <c r="L102" i="1"/>
  <c r="L48" i="1"/>
  <c r="L56" i="1"/>
  <c r="M102" i="1"/>
  <c r="M74" i="1"/>
  <c r="M44" i="1"/>
  <c r="K65" i="1"/>
  <c r="L44" i="1"/>
  <c r="M48" i="1"/>
  <c r="M56" i="1"/>
  <c r="K80" i="1"/>
  <c r="K71" i="1"/>
  <c r="L57" i="1"/>
  <c r="M71" i="1"/>
  <c r="M57" i="1"/>
  <c r="L21" i="1"/>
  <c r="M92" i="1"/>
  <c r="M80" i="1"/>
  <c r="Y8" i="1" l="1"/>
  <c r="X8" i="1"/>
  <c r="W8" i="1"/>
  <c r="V8" i="1"/>
  <c r="P56" i="1" l="1"/>
  <c r="N44" i="1"/>
  <c r="Q44" i="1"/>
  <c r="O132" i="1"/>
  <c r="O146" i="1"/>
  <c r="O81" i="1"/>
  <c r="O151" i="1"/>
  <c r="O112" i="1"/>
  <c r="O108" i="1"/>
  <c r="O85" i="1"/>
  <c r="O101" i="1"/>
  <c r="O89" i="1"/>
  <c r="O77" i="1"/>
  <c r="O97" i="1"/>
  <c r="O46" i="1"/>
  <c r="O61" i="1"/>
  <c r="O29" i="1"/>
  <c r="O52" i="1"/>
  <c r="O36" i="1"/>
  <c r="O140" i="1"/>
  <c r="O152" i="1"/>
  <c r="O86" i="1"/>
  <c r="O98" i="1"/>
  <c r="O148" i="1"/>
  <c r="O33" i="1"/>
  <c r="O115" i="1"/>
  <c r="O64" i="1"/>
  <c r="O54" i="1"/>
  <c r="O76" i="1"/>
  <c r="O37" i="1"/>
  <c r="O24" i="1"/>
  <c r="O109" i="1"/>
  <c r="O143" i="1"/>
  <c r="O131" i="1"/>
  <c r="O111" i="1"/>
  <c r="O25" i="1"/>
  <c r="O40" i="1"/>
  <c r="O114" i="1"/>
  <c r="O144" i="1"/>
  <c r="O138" i="1"/>
  <c r="O147" i="1"/>
  <c r="O123" i="1"/>
  <c r="O100" i="1"/>
  <c r="O93" i="1"/>
  <c r="O53" i="1"/>
  <c r="O28" i="1"/>
  <c r="O65" i="1"/>
  <c r="O136" i="1"/>
  <c r="O107" i="1"/>
  <c r="O38" i="1"/>
  <c r="O47" i="1"/>
  <c r="O70" i="1"/>
  <c r="O63" i="1"/>
  <c r="O22" i="1"/>
  <c r="O103" i="1"/>
  <c r="O82" i="1"/>
  <c r="O71" i="1"/>
  <c r="O96" i="1"/>
  <c r="O39" i="1"/>
  <c r="O27" i="1"/>
  <c r="O133" i="1"/>
  <c r="O117" i="1"/>
  <c r="O26" i="1"/>
  <c r="O126" i="1"/>
  <c r="O50" i="1"/>
  <c r="O88" i="1"/>
  <c r="O74" i="1"/>
  <c r="O78" i="1"/>
  <c r="O66" i="1"/>
  <c r="O43" i="1"/>
  <c r="O122" i="1"/>
  <c r="O30" i="1"/>
  <c r="O62" i="1"/>
  <c r="O75" i="1"/>
  <c r="O125" i="1"/>
  <c r="O141" i="1"/>
  <c r="O35" i="1"/>
  <c r="O55" i="1"/>
  <c r="O72" i="1"/>
  <c r="O153" i="1"/>
  <c r="O87" i="1"/>
  <c r="O67" i="1"/>
  <c r="O95" i="1"/>
  <c r="O121" i="1"/>
  <c r="O49" i="1"/>
  <c r="O90" i="1"/>
  <c r="O128" i="1"/>
  <c r="O102" i="1"/>
  <c r="O34" i="1"/>
  <c r="O68" i="1"/>
  <c r="O42" i="1"/>
  <c r="O58" i="1"/>
  <c r="O137" i="1"/>
  <c r="O129" i="1"/>
  <c r="O118" i="1"/>
  <c r="O57" i="1"/>
  <c r="Q21" i="1"/>
  <c r="O80" i="1"/>
  <c r="P85" i="1"/>
  <c r="P115" i="1"/>
  <c r="P131" i="1"/>
  <c r="P77" i="1"/>
  <c r="P81" i="1"/>
  <c r="P61" i="1"/>
  <c r="P33" i="1"/>
  <c r="P144" i="1"/>
  <c r="P143" i="1"/>
  <c r="P146" i="1"/>
  <c r="P112" i="1"/>
  <c r="P151" i="1"/>
  <c r="P89" i="1"/>
  <c r="P97" i="1"/>
  <c r="P37" i="1"/>
  <c r="P114" i="1"/>
  <c r="P53" i="1"/>
  <c r="P140" i="1"/>
  <c r="P138" i="1"/>
  <c r="P29" i="1"/>
  <c r="P128" i="1"/>
  <c r="P132" i="1"/>
  <c r="P25" i="1"/>
  <c r="P93" i="1"/>
  <c r="P109" i="1"/>
  <c r="P148" i="1"/>
  <c r="P126" i="1"/>
  <c r="P147" i="1"/>
  <c r="P76" i="1"/>
  <c r="P152" i="1"/>
  <c r="P101" i="1"/>
  <c r="P86" i="1"/>
  <c r="P108" i="1"/>
  <c r="P66" i="1"/>
  <c r="P49" i="1"/>
  <c r="P122" i="1"/>
  <c r="P98" i="1"/>
  <c r="P63" i="1"/>
  <c r="P46" i="1"/>
  <c r="P75" i="1"/>
  <c r="P117" i="1"/>
  <c r="P123" i="1"/>
  <c r="P100" i="1"/>
  <c r="P107" i="1"/>
  <c r="P153" i="1"/>
  <c r="P82" i="1"/>
  <c r="P55" i="1"/>
  <c r="P121" i="1"/>
  <c r="P40" i="1"/>
  <c r="P133" i="1"/>
  <c r="P118" i="1"/>
  <c r="P96" i="1"/>
  <c r="P26" i="1"/>
  <c r="P54" i="1"/>
  <c r="P129" i="1"/>
  <c r="P36" i="1"/>
  <c r="P111" i="1"/>
  <c r="P34" i="1"/>
  <c r="P103" i="1"/>
  <c r="P95" i="1"/>
  <c r="P78" i="1"/>
  <c r="P141" i="1"/>
  <c r="P30" i="1"/>
  <c r="P21" i="1"/>
  <c r="P24" i="1"/>
  <c r="P47" i="1"/>
  <c r="P125" i="1"/>
  <c r="P27" i="1"/>
  <c r="P43" i="1"/>
  <c r="P88" i="1"/>
  <c r="P39" i="1"/>
  <c r="P64" i="1"/>
  <c r="P52" i="1"/>
  <c r="P42" i="1"/>
  <c r="P58" i="1"/>
  <c r="P65" i="1"/>
  <c r="P68" i="1"/>
  <c r="P102" i="1"/>
  <c r="P70" i="1"/>
  <c r="P137" i="1"/>
  <c r="P35" i="1"/>
  <c r="P87" i="1"/>
  <c r="P28" i="1"/>
  <c r="P136" i="1"/>
  <c r="P62" i="1"/>
  <c r="P90" i="1"/>
  <c r="P72" i="1"/>
  <c r="P74" i="1"/>
  <c r="P38" i="1"/>
  <c r="P67" i="1"/>
  <c r="P22" i="1"/>
  <c r="P50" i="1"/>
  <c r="O48" i="1"/>
  <c r="N57" i="1"/>
  <c r="O21" i="1"/>
  <c r="P44" i="1"/>
  <c r="O44" i="1"/>
  <c r="Q67" i="1"/>
  <c r="Q90" i="1"/>
  <c r="Q144" i="1"/>
  <c r="Q148" i="1"/>
  <c r="Q76" i="1"/>
  <c r="Q140" i="1"/>
  <c r="Q114" i="1"/>
  <c r="Q131" i="1"/>
  <c r="Q115" i="1"/>
  <c r="Q138" i="1"/>
  <c r="Q109" i="1"/>
  <c r="Q93" i="1"/>
  <c r="Q25" i="1"/>
  <c r="Q42" i="1"/>
  <c r="Q24" i="1"/>
  <c r="Q143" i="1"/>
  <c r="Q112" i="1"/>
  <c r="Q146" i="1"/>
  <c r="Q66" i="1"/>
  <c r="Q96" i="1"/>
  <c r="Q80" i="1"/>
  <c r="Q58" i="1"/>
  <c r="Q38" i="1"/>
  <c r="Q26" i="1"/>
  <c r="Q53" i="1"/>
  <c r="Q30" i="1"/>
  <c r="Q152" i="1"/>
  <c r="Q86" i="1"/>
  <c r="Q98" i="1"/>
  <c r="Q136" i="1"/>
  <c r="Q82" i="1"/>
  <c r="Q81" i="1"/>
  <c r="Q108" i="1"/>
  <c r="Q77" i="1"/>
  <c r="Q64" i="1"/>
  <c r="Q46" i="1"/>
  <c r="Q50" i="1"/>
  <c r="Q34" i="1"/>
  <c r="Q61" i="1"/>
  <c r="Q29" i="1"/>
  <c r="Q22" i="1"/>
  <c r="Q132" i="1"/>
  <c r="Q100" i="1"/>
  <c r="Q147" i="1"/>
  <c r="Q151" i="1"/>
  <c r="Q123" i="1"/>
  <c r="Q78" i="1"/>
  <c r="Q111" i="1"/>
  <c r="Q54" i="1"/>
  <c r="Q37" i="1"/>
  <c r="Q28" i="1"/>
  <c r="Q97" i="1"/>
  <c r="Q89" i="1"/>
  <c r="Q33" i="1"/>
  <c r="Q40" i="1"/>
  <c r="Q128" i="1"/>
  <c r="Q62" i="1"/>
  <c r="Q125" i="1"/>
  <c r="Q141" i="1"/>
  <c r="Q153" i="1"/>
  <c r="Q48" i="1"/>
  <c r="Q65" i="1"/>
  <c r="Q71" i="1"/>
  <c r="Q36" i="1"/>
  <c r="Q107" i="1"/>
  <c r="Q47" i="1"/>
  <c r="Q70" i="1"/>
  <c r="Q63" i="1"/>
  <c r="Q95" i="1"/>
  <c r="Q121" i="1"/>
  <c r="Q56" i="1"/>
  <c r="Q52" i="1"/>
  <c r="Q39" i="1"/>
  <c r="Q27" i="1"/>
  <c r="Q88" i="1"/>
  <c r="Q103" i="1"/>
  <c r="Q118" i="1"/>
  <c r="Q126" i="1"/>
  <c r="Q101" i="1"/>
  <c r="Q74" i="1"/>
  <c r="Q85" i="1"/>
  <c r="Q49" i="1"/>
  <c r="Q102" i="1"/>
  <c r="Q92" i="1"/>
  <c r="Q43" i="1"/>
  <c r="Q122" i="1"/>
  <c r="Q75" i="1"/>
  <c r="Q133" i="1"/>
  <c r="Q117" i="1"/>
  <c r="Q35" i="1"/>
  <c r="Q55" i="1"/>
  <c r="Q72" i="1"/>
  <c r="Q87" i="1"/>
  <c r="Q68" i="1"/>
  <c r="Q137" i="1"/>
  <c r="Q129" i="1"/>
  <c r="Q57" i="1"/>
  <c r="N21" i="1"/>
  <c r="P71" i="1"/>
  <c r="N67" i="1"/>
  <c r="N152" i="1"/>
  <c r="N86" i="1"/>
  <c r="N98" i="1"/>
  <c r="N112" i="1"/>
  <c r="N78" i="1"/>
  <c r="N140" i="1"/>
  <c r="N33" i="1"/>
  <c r="N128" i="1"/>
  <c r="N49" i="1"/>
  <c r="N131" i="1"/>
  <c r="N64" i="1"/>
  <c r="N54" i="1"/>
  <c r="N147" i="1"/>
  <c r="N115" i="1"/>
  <c r="N111" i="1"/>
  <c r="N76" i="1"/>
  <c r="N37" i="1"/>
  <c r="N148" i="1"/>
  <c r="N90" i="1"/>
  <c r="N109" i="1"/>
  <c r="N132" i="1"/>
  <c r="N96" i="1"/>
  <c r="N80" i="1"/>
  <c r="N143" i="1"/>
  <c r="N114" i="1"/>
  <c r="N100" i="1"/>
  <c r="N93" i="1"/>
  <c r="N25" i="1"/>
  <c r="N42" i="1"/>
  <c r="N138" i="1"/>
  <c r="N151" i="1"/>
  <c r="N58" i="1"/>
  <c r="N38" i="1"/>
  <c r="N26" i="1"/>
  <c r="N53" i="1"/>
  <c r="N30" i="1"/>
  <c r="N144" i="1"/>
  <c r="N82" i="1"/>
  <c r="N24" i="1"/>
  <c r="N146" i="1"/>
  <c r="N81" i="1"/>
  <c r="N108" i="1"/>
  <c r="N123" i="1"/>
  <c r="N77" i="1"/>
  <c r="N46" i="1"/>
  <c r="N50" i="1"/>
  <c r="N34" i="1"/>
  <c r="N61" i="1"/>
  <c r="N29" i="1"/>
  <c r="N22" i="1"/>
  <c r="N74" i="1"/>
  <c r="N66" i="1"/>
  <c r="N85" i="1"/>
  <c r="N36" i="1"/>
  <c r="N43" i="1"/>
  <c r="N87" i="1"/>
  <c r="N72" i="1"/>
  <c r="N118" i="1"/>
  <c r="N89" i="1"/>
  <c r="N52" i="1"/>
  <c r="N71" i="1"/>
  <c r="N28" i="1"/>
  <c r="N92" i="1"/>
  <c r="N122" i="1"/>
  <c r="N62" i="1"/>
  <c r="N68" i="1"/>
  <c r="N141" i="1"/>
  <c r="N65" i="1"/>
  <c r="N97" i="1"/>
  <c r="N101" i="1"/>
  <c r="N136" i="1"/>
  <c r="N102" i="1"/>
  <c r="N48" i="1"/>
  <c r="N107" i="1"/>
  <c r="N47" i="1"/>
  <c r="N63" i="1"/>
  <c r="N133" i="1"/>
  <c r="N117" i="1"/>
  <c r="N95" i="1"/>
  <c r="N126" i="1"/>
  <c r="N121" i="1"/>
  <c r="N75" i="1"/>
  <c r="N55" i="1"/>
  <c r="N88" i="1"/>
  <c r="N137" i="1"/>
  <c r="N129" i="1"/>
  <c r="N40" i="1"/>
  <c r="N56" i="1"/>
  <c r="N39" i="1"/>
  <c r="N27" i="1"/>
  <c r="N70" i="1"/>
  <c r="N125" i="1"/>
  <c r="N153" i="1"/>
  <c r="N103" i="1"/>
  <c r="N35" i="1"/>
  <c r="P48" i="1"/>
  <c r="P57" i="1"/>
  <c r="P92" i="1"/>
  <c r="O56" i="1"/>
  <c r="P80" i="1"/>
  <c r="O92" i="1"/>
  <c r="R19" i="1"/>
  <c r="Q19" i="1"/>
  <c r="P19" i="1"/>
  <c r="O19" i="1"/>
  <c r="N19" i="1"/>
  <c r="M19" i="1"/>
  <c r="L19" i="1"/>
  <c r="K19" i="1"/>
  <c r="K16" i="1"/>
  <c r="L16" i="1"/>
  <c r="M16" i="1"/>
  <c r="N16" i="1"/>
  <c r="O16" i="1"/>
  <c r="P16" i="1"/>
  <c r="Q16" i="1"/>
  <c r="R16" i="1"/>
  <c r="R128" i="1" l="1"/>
  <c r="R114" i="1"/>
  <c r="R71" i="1"/>
  <c r="R152" i="1"/>
  <c r="R132" i="1"/>
  <c r="R52" i="1"/>
  <c r="R44" i="1"/>
  <c r="R27" i="1"/>
  <c r="R75" i="1"/>
  <c r="R28" i="1"/>
  <c r="R50" i="1"/>
  <c r="R82" i="1"/>
  <c r="R115" i="1"/>
  <c r="R140" i="1"/>
  <c r="R88" i="1"/>
  <c r="R63" i="1"/>
  <c r="R143" i="1"/>
  <c r="R37" i="1"/>
  <c r="R49" i="1"/>
  <c r="R125" i="1"/>
  <c r="R126" i="1"/>
  <c r="R102" i="1"/>
  <c r="R122" i="1"/>
  <c r="R66" i="1"/>
  <c r="R61" i="1"/>
  <c r="R77" i="1"/>
  <c r="R30" i="1"/>
  <c r="R54" i="1"/>
  <c r="R112" i="1"/>
  <c r="R67" i="1"/>
  <c r="R70" i="1"/>
  <c r="R136" i="1"/>
  <c r="R141" i="1"/>
  <c r="R123" i="1"/>
  <c r="R90" i="1"/>
  <c r="R33" i="1"/>
  <c r="R35" i="1"/>
  <c r="R40" i="1"/>
  <c r="R95" i="1"/>
  <c r="R47" i="1"/>
  <c r="R74" i="1"/>
  <c r="R24" i="1"/>
  <c r="R151" i="1"/>
  <c r="R93" i="1"/>
  <c r="R111" i="1"/>
  <c r="R98" i="1"/>
  <c r="R117" i="1"/>
  <c r="R101" i="1"/>
  <c r="R68" i="1"/>
  <c r="R118" i="1"/>
  <c r="R36" i="1"/>
  <c r="R26" i="1"/>
  <c r="R100" i="1"/>
  <c r="R148" i="1"/>
  <c r="R131" i="1"/>
  <c r="R86" i="1"/>
  <c r="R92" i="1"/>
  <c r="R153" i="1"/>
  <c r="R133" i="1"/>
  <c r="R48" i="1"/>
  <c r="R62" i="1"/>
  <c r="R72" i="1"/>
  <c r="R85" i="1"/>
  <c r="R29" i="1"/>
  <c r="R46" i="1"/>
  <c r="R144" i="1"/>
  <c r="R147" i="1"/>
  <c r="R78" i="1"/>
  <c r="R56" i="1"/>
  <c r="R38" i="1"/>
  <c r="R42" i="1"/>
  <c r="R39" i="1"/>
  <c r="R103" i="1"/>
  <c r="R64" i="1"/>
  <c r="R129" i="1"/>
  <c r="R55" i="1"/>
  <c r="R43" i="1"/>
  <c r="R96" i="1"/>
  <c r="R22" i="1"/>
  <c r="R97" i="1"/>
  <c r="R81" i="1"/>
  <c r="R65" i="1"/>
  <c r="R21" i="1"/>
  <c r="R137" i="1"/>
  <c r="R34" i="1"/>
  <c r="R87" i="1"/>
  <c r="R107" i="1"/>
  <c r="R76" i="1"/>
  <c r="R108" i="1"/>
  <c r="R146" i="1"/>
  <c r="R89" i="1"/>
  <c r="R53" i="1"/>
  <c r="R80" i="1"/>
  <c r="R25" i="1"/>
  <c r="R57" i="1"/>
  <c r="R58" i="1"/>
  <c r="R121" i="1"/>
  <c r="R138" i="1"/>
  <c r="R109" i="1"/>
  <c r="F154" i="1"/>
  <c r="G19" i="1"/>
  <c r="F19" i="1"/>
  <c r="A19" i="1"/>
  <c r="G16" i="1"/>
  <c r="F16" i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A16" i="1"/>
  <c r="A10" i="1"/>
  <c r="A11" i="1" l="1"/>
  <c r="L10" i="1"/>
  <c r="M10" i="1"/>
  <c r="K10" i="1"/>
  <c r="K13" i="1"/>
  <c r="L13" i="1"/>
  <c r="M13" i="1"/>
  <c r="K15" i="1"/>
  <c r="M15" i="1"/>
  <c r="L15" i="1"/>
  <c r="K11" i="1"/>
  <c r="M11" i="1"/>
  <c r="L11" i="1"/>
  <c r="M12" i="1"/>
  <c r="K12" i="1"/>
  <c r="L12" i="1"/>
  <c r="K14" i="1"/>
  <c r="M14" i="1"/>
  <c r="L14" i="1"/>
  <c r="M9" i="1"/>
  <c r="L9" i="1"/>
  <c r="K9" i="1"/>
  <c r="A12" i="1" l="1"/>
  <c r="A13" i="1" s="1"/>
  <c r="L158" i="1"/>
  <c r="R162" i="1" s="1"/>
  <c r="K158" i="1"/>
  <c r="M158" i="1"/>
  <c r="R161" i="1" s="1"/>
  <c r="O11" i="1"/>
  <c r="N11" i="1"/>
  <c r="O14" i="1"/>
  <c r="N14" i="1"/>
  <c r="O15" i="1"/>
  <c r="N15" i="1"/>
  <c r="O13" i="1"/>
  <c r="N13" i="1"/>
  <c r="N12" i="1"/>
  <c r="O12" i="1"/>
  <c r="N10" i="1"/>
  <c r="O10" i="1"/>
  <c r="P13" i="1"/>
  <c r="P15" i="1"/>
  <c r="P10" i="1"/>
  <c r="P12" i="1"/>
  <c r="P14" i="1"/>
  <c r="P11" i="1"/>
  <c r="Q13" i="1"/>
  <c r="Q15" i="1"/>
  <c r="Q10" i="1"/>
  <c r="Q12" i="1"/>
  <c r="Q14" i="1"/>
  <c r="Q11" i="1"/>
  <c r="P9" i="1"/>
  <c r="A14" i="1" l="1"/>
  <c r="P158" i="1"/>
  <c r="R12" i="1"/>
  <c r="R10" i="1"/>
  <c r="R11" i="1"/>
  <c r="R15" i="1"/>
  <c r="R14" i="1"/>
  <c r="R13" i="1"/>
  <c r="A15" i="1" l="1"/>
  <c r="X9" i="1"/>
  <c r="R165" i="1"/>
  <c r="A21" i="1" l="1"/>
  <c r="O9" i="1"/>
  <c r="O158" i="1" s="1"/>
  <c r="Q9" i="1"/>
  <c r="Q158" i="1" s="1"/>
  <c r="N9" i="1"/>
  <c r="N158" i="1" s="1"/>
  <c r="S154" i="1"/>
  <c r="A22" i="1" l="1"/>
  <c r="R166" i="1"/>
  <c r="Y9" i="1"/>
  <c r="R163" i="1"/>
  <c r="R9" i="1"/>
  <c r="S16" i="1" s="1"/>
  <c r="S158" i="1" s="1"/>
  <c r="V9" i="1"/>
  <c r="W9" i="1"/>
  <c r="A24" i="1" l="1"/>
  <c r="R164" i="1"/>
  <c r="H167" i="1" s="1"/>
  <c r="A25" i="1" l="1"/>
  <c r="A26" i="1" s="1"/>
  <c r="A27" i="1" s="1"/>
  <c r="A28" i="1" s="1"/>
  <c r="A29" i="1" l="1"/>
  <c r="A30" i="1" s="1"/>
  <c r="A33" i="1" l="1"/>
  <c r="A34" i="1" s="1"/>
  <c r="A35" i="1" s="1"/>
  <c r="A36" i="1" s="1"/>
  <c r="A37" i="1" s="1"/>
  <c r="A38" i="1" s="1"/>
  <c r="A39" i="1" s="1"/>
  <c r="A40" i="1" s="1"/>
  <c r="A42" i="1" s="1"/>
  <c r="A43" i="1" s="1"/>
  <c r="A44" i="1" s="1"/>
  <c r="A46" i="1" s="1"/>
  <c r="A47" i="1" s="1"/>
  <c r="A48" i="1" s="1"/>
  <c r="A49" i="1" s="1"/>
  <c r="A50" i="1" s="1"/>
  <c r="A52" i="1" s="1"/>
  <c r="A53" i="1" s="1"/>
  <c r="A54" i="1" s="1"/>
  <c r="A55" i="1" s="1"/>
  <c r="A56" i="1" s="1"/>
  <c r="A57" i="1" s="1"/>
  <c r="A58" i="1" s="1"/>
  <c r="A61" i="1" s="1"/>
  <c r="A62" i="1" s="1"/>
  <c r="A63" i="1" s="1"/>
  <c r="A64" i="1" s="1"/>
  <c r="A65" i="1" s="1"/>
  <c r="A66" i="1" s="1"/>
  <c r="A67" i="1" s="1"/>
  <c r="A68" i="1" s="1"/>
  <c r="A70" i="1" s="1"/>
  <c r="A71" i="1" s="1"/>
  <c r="A72" i="1" s="1"/>
  <c r="A74" i="1" s="1"/>
  <c r="A75" i="1" s="1"/>
  <c r="A76" i="1" s="1"/>
  <c r="A77" i="1" s="1"/>
  <c r="A78" i="1" s="1"/>
  <c r="A80" i="1" s="1"/>
  <c r="A81" i="1" s="1"/>
  <c r="A82" i="1" s="1"/>
  <c r="A85" i="1" s="1"/>
  <c r="A86" i="1" s="1"/>
  <c r="A87" i="1" s="1"/>
  <c r="A88" i="1" s="1"/>
  <c r="A89" i="1" s="1"/>
  <c r="A90" i="1" s="1"/>
  <c r="A92" i="1" s="1"/>
  <c r="A93" i="1" s="1"/>
  <c r="A95" i="1" s="1"/>
  <c r="A96" i="1" s="1"/>
  <c r="A97" i="1" s="1"/>
  <c r="A98" i="1" s="1"/>
  <c r="A100" i="1" s="1"/>
  <c r="A101" i="1" s="1"/>
  <c r="A102" i="1" s="1"/>
  <c r="A103" i="1" s="1"/>
  <c r="A107" i="1" s="1"/>
  <c r="A108" i="1" s="1"/>
  <c r="A109" i="1" s="1"/>
  <c r="A111" i="1" s="1"/>
  <c r="A112" i="1" s="1"/>
  <c r="A114" i="1" s="1"/>
  <c r="A115" i="1" s="1"/>
  <c r="A117" i="1" s="1"/>
  <c r="A118" i="1" s="1"/>
  <c r="A121" i="1" s="1"/>
  <c r="A122" i="1" s="1"/>
  <c r="A123" i="1" s="1"/>
  <c r="A125" i="1" s="1"/>
  <c r="A126" i="1" s="1"/>
  <c r="A128" i="1" s="1"/>
  <c r="A129" i="1" s="1"/>
  <c r="A131" i="1" s="1"/>
  <c r="A132" i="1" s="1"/>
  <c r="A133" i="1" s="1"/>
  <c r="A136" i="1" s="1"/>
  <c r="A137" i="1" s="1"/>
  <c r="A138" i="1" s="1"/>
  <c r="A140" i="1" s="1"/>
  <c r="A141" i="1" s="1"/>
  <c r="A143" i="1" s="1"/>
  <c r="A144" i="1" s="1"/>
  <c r="A146" i="1" s="1"/>
  <c r="A147" i="1" s="1"/>
  <c r="A148" i="1" s="1"/>
  <c r="A151" i="1" s="1"/>
  <c r="A152" i="1" s="1"/>
  <c r="A153" i="1" s="1"/>
</calcChain>
</file>

<file path=xl/sharedStrings.xml><?xml version="1.0" encoding="utf-8"?>
<sst xmlns="http://schemas.openxmlformats.org/spreadsheetml/2006/main" count="304" uniqueCount="128">
  <si>
    <t>GENERAL REQUIREMENTS</t>
  </si>
  <si>
    <t>Mobilization Costs</t>
  </si>
  <si>
    <t>Project Overheads</t>
  </si>
  <si>
    <t>Bonds</t>
  </si>
  <si>
    <t>Permits</t>
  </si>
  <si>
    <t>LS</t>
  </si>
  <si>
    <t>DIVISION 06- WOOD, PLASTIC &amp; COMPOSITES</t>
  </si>
  <si>
    <t>Final Clean-up</t>
  </si>
  <si>
    <t>Temporary Control &amp; Facilities</t>
  </si>
  <si>
    <t>General Requirements</t>
  </si>
  <si>
    <t>Sr#</t>
  </si>
  <si>
    <t>Description</t>
  </si>
  <si>
    <t>Qty.</t>
  </si>
  <si>
    <t>Unit</t>
  </si>
  <si>
    <t>Total Cost</t>
  </si>
  <si>
    <t>LF</t>
  </si>
  <si>
    <t>SF</t>
  </si>
  <si>
    <t>SY</t>
  </si>
  <si>
    <t>CY</t>
  </si>
  <si>
    <t>EA</t>
  </si>
  <si>
    <t>LOC</t>
  </si>
  <si>
    <t>LBS</t>
  </si>
  <si>
    <t>Contingency %</t>
  </si>
  <si>
    <t>SUMMARY</t>
  </si>
  <si>
    <t>Dwg. #</t>
  </si>
  <si>
    <t>Material Cost</t>
  </si>
  <si>
    <t>Labor Cost</t>
  </si>
  <si>
    <t>Unit Material Price</t>
  </si>
  <si>
    <t>Total Trade Cost</t>
  </si>
  <si>
    <t>Material Sales Tax</t>
  </si>
  <si>
    <t>Hourly Labor Rate</t>
  </si>
  <si>
    <t>Production Rate</t>
  </si>
  <si>
    <t>Labor Hours</t>
  </si>
  <si>
    <t>Material Tax</t>
  </si>
  <si>
    <t>Contingency</t>
  </si>
  <si>
    <t>%Waste</t>
  </si>
  <si>
    <t>Qty. Incl. Waste</t>
  </si>
  <si>
    <t>OH &amp; P (Labor)</t>
  </si>
  <si>
    <t>OH &amp; P (Material)</t>
  </si>
  <si>
    <t>OH&amp;P-Mat.</t>
  </si>
  <si>
    <t>OH&amp;P-Lbr.</t>
  </si>
  <si>
    <t>UOM</t>
  </si>
  <si>
    <t>% Waste</t>
  </si>
  <si>
    <t>TONS</t>
  </si>
  <si>
    <t>Wood &amp; Plastic Composites</t>
  </si>
  <si>
    <r>
      <t>TOTAL ESTIMATED COST</t>
    </r>
    <r>
      <rPr>
        <i/>
        <sz val="14"/>
        <color theme="0"/>
        <rFont val="Calibri"/>
        <family val="2"/>
      </rPr>
      <t xml:space="preserve"> </t>
    </r>
    <r>
      <rPr>
        <i/>
        <sz val="11"/>
        <color theme="0"/>
        <rFont val="Calibri"/>
        <family val="2"/>
      </rPr>
      <t>(Breakdown)</t>
    </r>
  </si>
  <si>
    <t>Estimate Calculations</t>
  </si>
  <si>
    <t>Labor Hrs.</t>
  </si>
  <si>
    <t>Overhead &amp; Profit (Labor)</t>
  </si>
  <si>
    <t>Overhead &amp; Profit (Material)</t>
  </si>
  <si>
    <t>STRUCTURAL FRAMING</t>
  </si>
  <si>
    <t>Foundation level</t>
  </si>
  <si>
    <t>C1: 6x6 DF#1 Post (8' H.)</t>
  </si>
  <si>
    <t>CB66 Simpson Module Base Connection</t>
  </si>
  <si>
    <t>SW: Shear-Wall/Holdowns</t>
  </si>
  <si>
    <t>HD-B</t>
  </si>
  <si>
    <t>HD-D</t>
  </si>
  <si>
    <t>HD-E</t>
  </si>
  <si>
    <t>HD-F</t>
  </si>
  <si>
    <t>15/32" Struc I</t>
  </si>
  <si>
    <t>3/8" Rated</t>
  </si>
  <si>
    <t>15/32" Struc I (I)</t>
  </si>
  <si>
    <t>First Level</t>
  </si>
  <si>
    <t>HDR/Beams</t>
  </si>
  <si>
    <t>7x14 2.2E PSL</t>
  </si>
  <si>
    <t>2x12 DF#2</t>
  </si>
  <si>
    <t>2x10 DF #2</t>
  </si>
  <si>
    <t>6x10 DF#1</t>
  </si>
  <si>
    <t>6#12 DF#1</t>
  </si>
  <si>
    <t>4x14 DF#1 Stringer</t>
  </si>
  <si>
    <t>HB2: 6x12 DF#1</t>
  </si>
  <si>
    <t>HB3: 6x12 DF#1</t>
  </si>
  <si>
    <t>Post</t>
  </si>
  <si>
    <t>6x6 DF#1 Post (8' H.)</t>
  </si>
  <si>
    <t>2x6 DF#2 Trimmer Stud (8' H.)</t>
  </si>
  <si>
    <t>2x6 DF#2 Jamb Stus (8' H.)</t>
  </si>
  <si>
    <t>Joists</t>
  </si>
  <si>
    <t>2x14 DF#2 @ 12" OC (602 SF)</t>
  </si>
  <si>
    <t>2x12 DF#2 @ 12" OC (796 SF)</t>
  </si>
  <si>
    <t>2x10 DF#2 @ 16" OC (62 SF)</t>
  </si>
  <si>
    <t>15/32" Sheathing &amp; Single Floor Grade Plywood Blocked Sheathing.</t>
  </si>
  <si>
    <t>DEX-O-TEX Weather Wear ICC ESR-1757 OR EQ (Decking)</t>
  </si>
  <si>
    <t>HD-A</t>
  </si>
  <si>
    <t>HD-C</t>
  </si>
  <si>
    <t>HD-G</t>
  </si>
  <si>
    <t>3/8" Rated (E)</t>
  </si>
  <si>
    <t>15/32" Struc I (E)</t>
  </si>
  <si>
    <t>Level #2</t>
  </si>
  <si>
    <t>Posts</t>
  </si>
  <si>
    <t>3/8" Rated (I)</t>
  </si>
  <si>
    <t>Roof framing</t>
  </si>
  <si>
    <t>HB1: 6x10 DF#1</t>
  </si>
  <si>
    <t>6x8 DF#1</t>
  </si>
  <si>
    <t>6x12 DF#1</t>
  </si>
  <si>
    <t>2x12 Joist</t>
  </si>
  <si>
    <t>2x8 DF#2 @ 16" OC (68 SF)</t>
  </si>
  <si>
    <t>2x12 DF#2 @ 16" OC (146 SF)</t>
  </si>
  <si>
    <t>2x12 DF #2 @ 16" OC (1392 SF)</t>
  </si>
  <si>
    <t>BLOCKING + TRIMS</t>
  </si>
  <si>
    <t>2x4 Blocking</t>
  </si>
  <si>
    <t>2x6 Blocking</t>
  </si>
  <si>
    <t>Window Trims</t>
  </si>
  <si>
    <t>Door Trims</t>
  </si>
  <si>
    <t>Level #1</t>
  </si>
  <si>
    <t>5/8" Plywood Sheathing</t>
  </si>
  <si>
    <t>2x6 T&amp;B Plates</t>
  </si>
  <si>
    <t>2x4 T&amp;B Plates</t>
  </si>
  <si>
    <t>Level #3</t>
  </si>
  <si>
    <t>Roof</t>
  </si>
  <si>
    <t>2x6 Ext. Partition (152 LF, 8' H.)</t>
  </si>
  <si>
    <t>2x6 Wood Studs @ 16" OC (116 EA, 1216 SF.)</t>
  </si>
  <si>
    <t>2x4 Wood Studs @ 16" OC (60 EA, 624 SF.)</t>
  </si>
  <si>
    <t>2x6 Int. Partition; Insulated. (77 LF, 8' H.)</t>
  </si>
  <si>
    <t>2x6 Wood Studs @ 16" OC (59 EA, 616 SF.)</t>
  </si>
  <si>
    <t>2x6 Int. Partition; Insulated. (26 LF, 8' H.)</t>
  </si>
  <si>
    <t>2x6 Wood Studs @ 16" OC (21 EA, 208 SF.)</t>
  </si>
  <si>
    <t>2x4 Wood Studs @ 16" OC (45 EA, 464 SF.)</t>
  </si>
  <si>
    <t>2x6 Int. Partition; Insulated. (98 LF, 8' H.)</t>
  </si>
  <si>
    <t>2x6 Wood Studs @ 16" OC (75 EA, 784 SF.)</t>
  </si>
  <si>
    <t>2x4 Wood Studs @ 16" OC (27 EA, 136 SF.)</t>
  </si>
  <si>
    <t>2x6 Wood Studs @ 16" OC (116 EA, 380 SF.)</t>
  </si>
  <si>
    <t>2x4 Int. Partition (78 LF, 8' H.)</t>
  </si>
  <si>
    <t>2x4 Int. Partition (58 LF, 8' H.)</t>
  </si>
  <si>
    <t>2x4 Int. Partition (34 LF, 4' H.)</t>
  </si>
  <si>
    <t>2x6 Prapet. Partition (152 LF, 2.5' H.)</t>
  </si>
  <si>
    <t>DRYWALL RAMING</t>
  </si>
  <si>
    <t>Supervision &amp; Management</t>
  </si>
  <si>
    <t>LUMBER WPC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</si>
</sst>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_(* #,##0_);_(* \(#,##0\);_(* &quot;-&quot;??_);_(@_)"/>
    <numFmt numFmtId="168" formatCode="0.000"/>
  </numFmts>
  <fonts count="3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i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FFFFFF"/>
      <name val="Calibri"/>
      <family val="2"/>
    </font>
    <font>
      <b/>
      <sz val="12"/>
      <color rgb="FFED7054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FF6600"/>
      <name val="Calibri"/>
      <family val="2"/>
      <scheme val="minor"/>
    </font>
    <font>
      <sz val="12"/>
      <color rgb="FFFF6600"/>
      <name val="Calibri"/>
      <family val="2"/>
      <scheme val="minor"/>
    </font>
    <font>
      <sz val="11"/>
      <color rgb="FFED7054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10"/>
      <color theme="3" tint="0.39997558519241921"/>
      <name val="Calibri"/>
      <family val="2"/>
    </font>
    <font>
      <b/>
      <sz val="11"/>
      <color rgb="FFFFFFFF"/>
      <name val="Calibri"/>
      <family val="2"/>
    </font>
    <font>
      <b/>
      <sz val="12"/>
      <color rgb="FF0000CC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/>
      <name val="Calibri"/>
      <family val="2"/>
    </font>
    <font>
      <sz val="11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i/>
      <sz val="14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color rgb="FFEE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EE0000"/>
      <name val="Calibri"/>
      <family val="2"/>
    </font>
    <font>
      <b/>
      <sz val="12"/>
      <color rgb="FF000000"/>
      <name val="Calibri"/>
      <family val="2"/>
    </font>
    <font>
      <b/>
      <sz val="12"/>
      <color rgb="FFFFFF00"/>
      <name val="Calibri"/>
      <family val="2"/>
      <scheme val="minor"/>
    </font>
    <font>
      <b/>
      <sz val="10"/>
      <color theme="4" tint="-0.499984740745262"/>
      <name val="Calibri"/>
      <family val="2"/>
    </font>
    <font>
      <b/>
      <sz val="12"/>
      <color theme="4" tint="-0.49998474074526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2235"/>
        <bgColor rgb="FF192235"/>
      </patternFill>
    </fill>
    <fill>
      <patternFill patternType="solid">
        <fgColor rgb="FF595959"/>
        <bgColor rgb="FF595959"/>
      </patternFill>
    </fill>
    <fill>
      <patternFill patternType="solid">
        <fgColor rgb="FF1922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rgb="FF192235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8" fillId="3" borderId="14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166" fontId="11" fillId="3" borderId="20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24" fillId="3" borderId="14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9" fontId="25" fillId="0" borderId="0" xfId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4" fontId="14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2" fontId="10" fillId="4" borderId="0" xfId="0" applyNumberFormat="1" applyFont="1" applyFill="1" applyAlignment="1">
      <alignment horizontal="center" vertical="center" wrapText="1"/>
    </xf>
    <xf numFmtId="165" fontId="21" fillId="4" borderId="0" xfId="0" applyNumberFormat="1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10" fontId="15" fillId="3" borderId="0" xfId="0" applyNumberFormat="1" applyFont="1" applyFill="1" applyAlignment="1">
      <alignment horizontal="center" vertical="center" wrapText="1"/>
    </xf>
    <xf numFmtId="166" fontId="16" fillId="3" borderId="0" xfId="0" applyNumberFormat="1" applyFont="1" applyFill="1" applyAlignment="1">
      <alignment vertical="center" wrapText="1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166" fontId="21" fillId="4" borderId="1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5" fontId="29" fillId="0" borderId="0" xfId="0" applyNumberFormat="1" applyFont="1" applyAlignment="1">
      <alignment horizontal="right" vertical="center"/>
    </xf>
    <xf numFmtId="0" fontId="29" fillId="0" borderId="24" xfId="0" applyFont="1" applyBorder="1" applyAlignment="1">
      <alignment horizontal="center" vertical="center"/>
    </xf>
    <xf numFmtId="165" fontId="29" fillId="0" borderId="24" xfId="0" applyNumberFormat="1" applyFont="1" applyBorder="1" applyAlignment="1">
      <alignment horizontal="right" vertical="center"/>
    </xf>
    <xf numFmtId="165" fontId="0" fillId="0" borderId="16" xfId="0" applyNumberFormat="1" applyBorder="1" applyAlignment="1">
      <alignment vertical="center"/>
    </xf>
    <xf numFmtId="165" fontId="0" fillId="0" borderId="25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5" fontId="25" fillId="0" borderId="0" xfId="0" applyNumberFormat="1" applyFont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4" fontId="30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1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/>
    <xf numFmtId="0" fontId="34" fillId="0" borderId="1" xfId="0" applyFont="1" applyBorder="1"/>
    <xf numFmtId="0" fontId="32" fillId="0" borderId="1" xfId="0" applyFont="1" applyBorder="1"/>
    <xf numFmtId="168" fontId="0" fillId="0" borderId="2" xfId="0" applyNumberFormat="1" applyBorder="1" applyAlignment="1">
      <alignment horizontal="center" vertical="center"/>
    </xf>
    <xf numFmtId="168" fontId="6" fillId="2" borderId="0" xfId="0" applyNumberFormat="1" applyFont="1" applyFill="1" applyAlignment="1">
      <alignment horizontal="left" vertical="center" wrapText="1"/>
    </xf>
    <xf numFmtId="168" fontId="4" fillId="2" borderId="0" xfId="0" applyNumberFormat="1" applyFont="1" applyFill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vertical="center"/>
    </xf>
    <xf numFmtId="168" fontId="18" fillId="3" borderId="14" xfId="0" applyNumberFormat="1" applyFont="1" applyFill="1" applyBorder="1" applyAlignment="1">
      <alignment horizontal="center" vertical="center"/>
    </xf>
    <xf numFmtId="168" fontId="10" fillId="4" borderId="0" xfId="0" applyNumberFormat="1" applyFont="1" applyFill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/>
    </xf>
    <xf numFmtId="168" fontId="16" fillId="3" borderId="0" xfId="0" applyNumberFormat="1" applyFont="1" applyFill="1" applyAlignment="1">
      <alignment horizontal="left" vertical="center"/>
    </xf>
    <xf numFmtId="168" fontId="29" fillId="0" borderId="0" xfId="0" applyNumberFormat="1" applyFont="1" applyAlignment="1">
      <alignment horizontal="center" vertical="center"/>
    </xf>
    <xf numFmtId="168" fontId="29" fillId="0" borderId="24" xfId="0" applyNumberFormat="1" applyFon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165" fontId="2" fillId="0" borderId="28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4" fontId="36" fillId="7" borderId="26" xfId="0" applyNumberFormat="1" applyFont="1" applyFill="1" applyBorder="1" applyAlignment="1">
      <alignment horizontal="center" vertical="center" wrapText="1"/>
    </xf>
    <xf numFmtId="4" fontId="36" fillId="7" borderId="11" xfId="0" applyNumberFormat="1" applyFont="1" applyFill="1" applyBorder="1" applyAlignment="1">
      <alignment horizontal="center" vertical="center" wrapText="1"/>
    </xf>
    <xf numFmtId="168" fontId="36" fillId="7" borderId="11" xfId="0" applyNumberFormat="1" applyFont="1" applyFill="1" applyBorder="1" applyAlignment="1">
      <alignment horizontal="center" vertical="center" wrapText="1"/>
    </xf>
    <xf numFmtId="4" fontId="36" fillId="7" borderId="27" xfId="0" applyNumberFormat="1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1" fillId="8" borderId="8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vertical="center"/>
    </xf>
    <xf numFmtId="0" fontId="1" fillId="8" borderId="32" xfId="0" applyFont="1" applyFill="1" applyBorder="1" applyAlignment="1">
      <alignment horizontal="center" vertical="center"/>
    </xf>
    <xf numFmtId="168" fontId="2" fillId="8" borderId="32" xfId="0" applyNumberFormat="1" applyFont="1" applyFill="1" applyBorder="1" applyAlignment="1">
      <alignment vertical="center"/>
    </xf>
    <xf numFmtId="0" fontId="2" fillId="8" borderId="28" xfId="0" applyFont="1" applyFill="1" applyBorder="1" applyAlignment="1">
      <alignment vertical="center"/>
    </xf>
    <xf numFmtId="4" fontId="37" fillId="7" borderId="0" xfId="0" applyNumberFormat="1" applyFont="1" applyFill="1" applyAlignment="1">
      <alignment horizontal="right" vertical="center" wrapText="1"/>
    </xf>
    <xf numFmtId="0" fontId="12" fillId="8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vertical="center"/>
    </xf>
    <xf numFmtId="168" fontId="2" fillId="8" borderId="8" xfId="0" applyNumberFormat="1" applyFont="1" applyFill="1" applyBorder="1" applyAlignment="1">
      <alignment vertical="center"/>
    </xf>
    <xf numFmtId="0" fontId="35" fillId="9" borderId="1" xfId="0" applyFont="1" applyFill="1" applyBorder="1"/>
  </cellXfs>
  <cellStyles count="2">
    <cellStyle name="Normal" xfId="0" builtinId="0"/>
    <cellStyle name="Percent" xfId="1" builtinId="5"/>
  </cellStyles>
  <dxfs count="1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colors>
    <mruColors>
      <color rgb="FF192235"/>
      <color rgb="FFFE6500"/>
      <color rgb="FF0000CC"/>
      <color rgb="FFED7054"/>
      <color rgb="FFFF6600"/>
      <color rgb="FFFC6C00"/>
      <color rgb="FF8A1E38"/>
      <color rgb="FF0000B3"/>
      <color rgb="FF007F00"/>
      <color rgb="FF757F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0</xdr:rowOff>
    </xdr:from>
    <xdr:ext cx="419100" cy="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flipV="1">
          <a:off x="457200" y="0"/>
          <a:ext cx="41910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8</xdr:col>
      <xdr:colOff>0</xdr:colOff>
      <xdr:row>0</xdr:row>
      <xdr:rowOff>0</xdr:rowOff>
    </xdr:from>
    <xdr:to>
      <xdr:col>19</xdr:col>
      <xdr:colOff>9525</xdr:colOff>
      <xdr:row>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318D77-D5E4-3641-589D-850D0BB6B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0"/>
          <a:ext cx="5943600" cy="1019175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AC169"/>
  <sheetViews>
    <sheetView showGridLines="0" tabSelected="1" view="pageBreakPreview" topLeftCell="A97" zoomScaleNormal="100" zoomScaleSheetLayoutView="100" workbookViewId="0">
      <selection activeCell="C112" sqref="C112"/>
    </sheetView>
  </sheetViews>
  <sheetFormatPr defaultColWidth="9.140625" defaultRowHeight="15" outlineLevelCol="1" x14ac:dyDescent="0.25"/>
  <cols>
    <col min="1" max="1" width="7" style="1" customWidth="1"/>
    <col min="2" max="2" width="12.28515625" style="1" customWidth="1"/>
    <col min="3" max="3" width="62.7109375" style="1" customWidth="1"/>
    <col min="4" max="4" width="10.7109375" style="2" customWidth="1"/>
    <col min="5" max="5" width="8.7109375" style="2" customWidth="1"/>
    <col min="6" max="6" width="7.7109375" style="2" customWidth="1"/>
    <col min="7" max="7" width="10.7109375" style="2" customWidth="1"/>
    <col min="8" max="9" width="11.7109375" style="2" customWidth="1"/>
    <col min="10" max="10" width="9.7109375" style="103" customWidth="1" outlineLevel="1"/>
    <col min="11" max="11" width="11.7109375" style="2" customWidth="1"/>
    <col min="12" max="12" width="12.7109375" style="2" customWidth="1"/>
    <col min="13" max="13" width="12.7109375" style="1" customWidth="1"/>
    <col min="14" max="17" width="11.7109375" style="1" hidden="1" customWidth="1" outlineLevel="1"/>
    <col min="18" max="18" width="14.7109375" style="1" customWidth="1" collapsed="1"/>
    <col min="19" max="19" width="15.7109375" style="1" customWidth="1"/>
    <col min="20" max="21" width="9.140625" style="1"/>
    <col min="22" max="23" width="11.7109375" style="1" hidden="1" customWidth="1" outlineLevel="1"/>
    <col min="24" max="24" width="13.85546875" style="1" hidden="1" customWidth="1" outlineLevel="1"/>
    <col min="25" max="25" width="16.5703125" style="1" hidden="1" customWidth="1" outlineLevel="1"/>
    <col min="26" max="28" width="9.140625" style="1" hidden="1" customWidth="1" outlineLevel="1"/>
    <col min="29" max="29" width="9.140625" style="1" collapsed="1"/>
    <col min="30" max="16384" width="9.140625" style="1"/>
  </cols>
  <sheetData>
    <row r="1" spans="1:28" ht="15.75" x14ac:dyDescent="0.25">
      <c r="A1" s="24"/>
      <c r="B1" s="25"/>
      <c r="C1" s="25"/>
      <c r="D1" s="26"/>
      <c r="E1" s="26"/>
      <c r="F1" s="26"/>
      <c r="G1" s="26"/>
      <c r="H1" s="26"/>
      <c r="I1" s="26"/>
      <c r="J1" s="92"/>
      <c r="K1" s="26"/>
      <c r="L1" s="26"/>
      <c r="M1" s="25"/>
      <c r="N1" s="25"/>
      <c r="O1" s="25"/>
      <c r="P1" s="25"/>
      <c r="Q1" s="25"/>
      <c r="R1" s="34"/>
      <c r="S1" s="35"/>
    </row>
    <row r="2" spans="1:28" ht="15.75" x14ac:dyDescent="0.25">
      <c r="A2" s="105"/>
      <c r="B2" s="106"/>
      <c r="C2" s="106"/>
      <c r="D2" s="49"/>
      <c r="E2" s="50"/>
      <c r="F2" s="49"/>
      <c r="G2" s="49"/>
      <c r="H2" s="50"/>
      <c r="I2" s="50"/>
      <c r="J2" s="93"/>
      <c r="K2" s="50"/>
      <c r="L2" s="50"/>
      <c r="R2" s="51"/>
      <c r="S2" s="36"/>
    </row>
    <row r="3" spans="1:28" ht="15.75" x14ac:dyDescent="0.25">
      <c r="A3" s="27"/>
      <c r="B3" s="115" t="s">
        <v>127</v>
      </c>
      <c r="C3" s="115"/>
      <c r="D3" s="115"/>
      <c r="E3" s="53"/>
      <c r="F3" s="52"/>
      <c r="G3" s="52"/>
      <c r="H3" s="53"/>
      <c r="I3" s="53"/>
      <c r="J3" s="94"/>
      <c r="K3" s="53"/>
      <c r="L3" s="53"/>
      <c r="R3" s="51"/>
      <c r="S3" s="36"/>
    </row>
    <row r="4" spans="1:28" ht="15.75" x14ac:dyDescent="0.25">
      <c r="A4" s="107"/>
      <c r="B4" s="108"/>
      <c r="C4" s="108"/>
      <c r="D4" s="54"/>
      <c r="E4" s="53"/>
      <c r="F4" s="54"/>
      <c r="G4" s="54"/>
      <c r="H4" s="53"/>
      <c r="I4" s="53"/>
      <c r="J4" s="94"/>
      <c r="K4" s="53"/>
      <c r="L4" s="53"/>
      <c r="R4" s="51"/>
      <c r="S4" s="36"/>
    </row>
    <row r="5" spans="1:28" ht="15.75" x14ac:dyDescent="0.25">
      <c r="A5" s="28"/>
      <c r="B5" s="55"/>
      <c r="C5" s="55"/>
      <c r="D5" s="56"/>
      <c r="E5" s="53"/>
      <c r="F5" s="56"/>
      <c r="G5" s="56"/>
      <c r="H5" s="53"/>
      <c r="I5" s="53"/>
      <c r="J5" s="94"/>
      <c r="K5" s="53"/>
      <c r="L5" s="53"/>
      <c r="S5" s="12"/>
      <c r="V5" s="112" t="s">
        <v>46</v>
      </c>
      <c r="W5" s="112"/>
      <c r="X5" s="112"/>
      <c r="Y5" s="112"/>
      <c r="Z5" s="78"/>
      <c r="AA5" s="78"/>
      <c r="AB5" s="78"/>
    </row>
    <row r="6" spans="1:28" ht="30" x14ac:dyDescent="0.25">
      <c r="A6" s="122" t="s">
        <v>10</v>
      </c>
      <c r="B6" s="123" t="s">
        <v>24</v>
      </c>
      <c r="C6" s="123" t="s">
        <v>11</v>
      </c>
      <c r="D6" s="123" t="s">
        <v>12</v>
      </c>
      <c r="E6" s="123" t="s">
        <v>13</v>
      </c>
      <c r="F6" s="123" t="s">
        <v>35</v>
      </c>
      <c r="G6" s="123" t="s">
        <v>36</v>
      </c>
      <c r="H6" s="123" t="s">
        <v>27</v>
      </c>
      <c r="I6" s="123" t="s">
        <v>30</v>
      </c>
      <c r="J6" s="124" t="s">
        <v>31</v>
      </c>
      <c r="K6" s="123" t="s">
        <v>32</v>
      </c>
      <c r="L6" s="123" t="s">
        <v>25</v>
      </c>
      <c r="M6" s="123" t="s">
        <v>26</v>
      </c>
      <c r="N6" s="123" t="s">
        <v>33</v>
      </c>
      <c r="O6" s="123" t="s">
        <v>34</v>
      </c>
      <c r="P6" s="123" t="s">
        <v>37</v>
      </c>
      <c r="Q6" s="123" t="s">
        <v>38</v>
      </c>
      <c r="R6" s="123" t="s">
        <v>14</v>
      </c>
      <c r="S6" s="125" t="s">
        <v>28</v>
      </c>
      <c r="V6" s="43" t="s">
        <v>33</v>
      </c>
      <c r="W6" s="43" t="s">
        <v>34</v>
      </c>
      <c r="X6" s="43" t="s">
        <v>37</v>
      </c>
      <c r="Y6" s="43" t="s">
        <v>38</v>
      </c>
      <c r="Z6" s="41"/>
      <c r="AA6" s="44" t="s">
        <v>41</v>
      </c>
      <c r="AB6" s="44" t="s">
        <v>42</v>
      </c>
    </row>
    <row r="7" spans="1:28" ht="6" customHeight="1" x14ac:dyDescent="0.25">
      <c r="A7" s="109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1"/>
      <c r="V7" s="41"/>
      <c r="W7" s="41"/>
      <c r="X7" s="41"/>
      <c r="Y7" s="41"/>
      <c r="Z7" s="41"/>
      <c r="AA7" s="41"/>
      <c r="AB7" s="45"/>
    </row>
    <row r="8" spans="1:28" s="3" customFormat="1" ht="15.75" x14ac:dyDescent="0.25">
      <c r="A8" s="126"/>
      <c r="B8" s="127"/>
      <c r="C8" s="127" t="s">
        <v>0</v>
      </c>
      <c r="D8" s="128"/>
      <c r="E8" s="129"/>
      <c r="F8" s="130"/>
      <c r="G8" s="130"/>
      <c r="H8" s="129"/>
      <c r="I8" s="129"/>
      <c r="J8" s="131"/>
      <c r="K8" s="129"/>
      <c r="L8" s="129"/>
      <c r="M8" s="129"/>
      <c r="N8" s="129"/>
      <c r="O8" s="129"/>
      <c r="P8" s="129"/>
      <c r="Q8" s="129"/>
      <c r="R8" s="129"/>
      <c r="S8" s="132"/>
      <c r="V8" s="42">
        <f>M163</f>
        <v>8.5000000000000006E-2</v>
      </c>
      <c r="W8" s="42">
        <f>M164</f>
        <v>0.05</v>
      </c>
      <c r="X8" s="42">
        <f>M165</f>
        <v>0.2</v>
      </c>
      <c r="Y8" s="42">
        <f>M166</f>
        <v>0.2</v>
      </c>
      <c r="Z8" s="42"/>
      <c r="AA8" s="41" t="s">
        <v>19</v>
      </c>
      <c r="AB8" s="45">
        <v>0</v>
      </c>
    </row>
    <row r="9" spans="1:28" s="3" customFormat="1" ht="15.75" x14ac:dyDescent="0.25">
      <c r="A9" s="13">
        <v>1</v>
      </c>
      <c r="B9" s="119"/>
      <c r="C9" s="4" t="s">
        <v>126</v>
      </c>
      <c r="D9" s="9">
        <v>1</v>
      </c>
      <c r="E9" s="10" t="s">
        <v>5</v>
      </c>
      <c r="F9" s="46">
        <f t="shared" ref="F9:F16" si="0">IF(D9=0,"",IF(VLOOKUP(E9,AA$8:AB$16,2,0)=0,$A$7,VLOOKUP(E9,AA$8:AB$16,2,0)))</f>
        <v>0</v>
      </c>
      <c r="G9" s="80">
        <f t="shared" ref="G9:G16" si="1">IF(D9=0,"",(1+F9)*D9)</f>
        <v>1</v>
      </c>
      <c r="H9" s="47"/>
      <c r="I9" s="47">
        <v>110</v>
      </c>
      <c r="J9" s="95">
        <v>109</v>
      </c>
      <c r="K9" s="48">
        <f>IF(D9=0,"",(G9*J9))</f>
        <v>109</v>
      </c>
      <c r="L9" s="39">
        <f>IF(D9=0,"",(G9*H9))</f>
        <v>0</v>
      </c>
      <c r="M9" s="39">
        <f>IF(D9=0,"",(G9*I9*J9))</f>
        <v>11990</v>
      </c>
      <c r="N9" s="39">
        <f t="shared" ref="N9" si="2">IF(D9=0,"",(L9*$V$8))</f>
        <v>0</v>
      </c>
      <c r="O9" s="39">
        <f t="shared" ref="O9" si="3">IF(D9=0,"",((L9+M9)*$W$8))</f>
        <v>599.5</v>
      </c>
      <c r="P9" s="39">
        <f t="shared" ref="P9" si="4">IF(D9=0,"",(M9*$X$8))</f>
        <v>2398</v>
      </c>
      <c r="Q9" s="39">
        <f t="shared" ref="Q9" si="5">IF(D9=0,"",(L9*$Y$8))</f>
        <v>0</v>
      </c>
      <c r="R9" s="38">
        <f>IF(D9="","",L9+M9+N9+O9+P9+Q9)</f>
        <v>14987.5</v>
      </c>
      <c r="S9" s="116"/>
      <c r="V9" s="79">
        <f>N158</f>
        <v>6226.5537077960516</v>
      </c>
      <c r="W9" s="79">
        <f>O158</f>
        <v>9545.0850316447359</v>
      </c>
      <c r="X9" s="79">
        <f>P158</f>
        <v>23529.625519999994</v>
      </c>
      <c r="Y9" s="79">
        <f>Q158</f>
        <v>14650.714606578947</v>
      </c>
      <c r="AA9" s="41" t="s">
        <v>5</v>
      </c>
      <c r="AB9" s="45">
        <v>0</v>
      </c>
    </row>
    <row r="10" spans="1:28" s="3" customFormat="1" ht="15.75" x14ac:dyDescent="0.25">
      <c r="A10" s="14">
        <f>IF(E10=0,"",1+MAX(A$9:A9))</f>
        <v>2</v>
      </c>
      <c r="B10" s="120"/>
      <c r="C10" s="6" t="s">
        <v>4</v>
      </c>
      <c r="D10" s="9">
        <v>1</v>
      </c>
      <c r="E10" s="10" t="s">
        <v>5</v>
      </c>
      <c r="F10" s="46">
        <f t="shared" si="0"/>
        <v>0</v>
      </c>
      <c r="G10" s="80">
        <f t="shared" si="1"/>
        <v>1</v>
      </c>
      <c r="H10" s="47"/>
      <c r="I10" s="47">
        <v>110</v>
      </c>
      <c r="J10" s="95"/>
      <c r="K10" s="48">
        <f t="shared" ref="K10:K16" si="6">IF(D10=0,"",(G10*J10))</f>
        <v>0</v>
      </c>
      <c r="L10" s="39">
        <f t="shared" ref="L10:L16" si="7">IF(D10=0,"",(G10*H10))</f>
        <v>0</v>
      </c>
      <c r="M10" s="39">
        <f t="shared" ref="M10:M16" si="8">IF(D10=0,"",(G10*I10*J10))</f>
        <v>0</v>
      </c>
      <c r="N10" s="39">
        <f t="shared" ref="N10:N16" si="9">IF(D10=0,"",(L10*$V$8))</f>
        <v>0</v>
      </c>
      <c r="O10" s="39">
        <f t="shared" ref="O10:O16" si="10">IF(D10=0,"",((L10+M10)*$W$8))</f>
        <v>0</v>
      </c>
      <c r="P10" s="39">
        <f t="shared" ref="P10:P16" si="11">IF(D10=0,"",(M10*$X$8))</f>
        <v>0</v>
      </c>
      <c r="Q10" s="39">
        <f t="shared" ref="Q10:Q16" si="12">IF(D10=0,"",(L10*$Y$8))</f>
        <v>0</v>
      </c>
      <c r="R10" s="38">
        <f t="shared" ref="R10:R16" si="13">IF(D10="","",L10+M10+N10+O10+P10+Q10)</f>
        <v>0</v>
      </c>
      <c r="S10" s="117"/>
      <c r="V10" s="43"/>
      <c r="AA10" s="41" t="s">
        <v>20</v>
      </c>
      <c r="AB10" s="45">
        <v>0</v>
      </c>
    </row>
    <row r="11" spans="1:28" s="3" customFormat="1" ht="15.75" x14ac:dyDescent="0.25">
      <c r="A11" s="14">
        <f>IF(E11=0,"",1+MAX(A$9:A10))</f>
        <v>3</v>
      </c>
      <c r="B11" s="120"/>
      <c r="C11" s="29" t="s">
        <v>7</v>
      </c>
      <c r="D11" s="9">
        <v>1</v>
      </c>
      <c r="E11" s="10" t="s">
        <v>5</v>
      </c>
      <c r="F11" s="46">
        <f t="shared" si="0"/>
        <v>0</v>
      </c>
      <c r="G11" s="80">
        <f t="shared" si="1"/>
        <v>1</v>
      </c>
      <c r="H11" s="47"/>
      <c r="I11" s="47">
        <v>110</v>
      </c>
      <c r="J11" s="95">
        <v>32</v>
      </c>
      <c r="K11" s="48">
        <f t="shared" si="6"/>
        <v>32</v>
      </c>
      <c r="L11" s="39">
        <f t="shared" si="7"/>
        <v>0</v>
      </c>
      <c r="M11" s="39">
        <f t="shared" si="8"/>
        <v>3520</v>
      </c>
      <c r="N11" s="39">
        <f t="shared" si="9"/>
        <v>0</v>
      </c>
      <c r="O11" s="39">
        <f t="shared" si="10"/>
        <v>176</v>
      </c>
      <c r="P11" s="39">
        <f t="shared" si="11"/>
        <v>704</v>
      </c>
      <c r="Q11" s="39">
        <f t="shared" si="12"/>
        <v>0</v>
      </c>
      <c r="R11" s="38">
        <f t="shared" si="13"/>
        <v>4400</v>
      </c>
      <c r="S11" s="117"/>
      <c r="V11" s="43"/>
      <c r="AA11" s="41" t="s">
        <v>15</v>
      </c>
      <c r="AB11" s="45">
        <v>0.05</v>
      </c>
    </row>
    <row r="12" spans="1:28" s="3" customFormat="1" ht="15.75" x14ac:dyDescent="0.25">
      <c r="A12" s="14">
        <f>IF(E12=0,"",1+MAX(A$9:A11))</f>
        <v>4</v>
      </c>
      <c r="B12" s="120"/>
      <c r="C12" s="6" t="s">
        <v>1</v>
      </c>
      <c r="D12" s="9">
        <v>1</v>
      </c>
      <c r="E12" s="10" t="s">
        <v>5</v>
      </c>
      <c r="F12" s="46">
        <f t="shared" si="0"/>
        <v>0</v>
      </c>
      <c r="G12" s="80">
        <f t="shared" si="1"/>
        <v>1</v>
      </c>
      <c r="H12" s="47"/>
      <c r="I12" s="47">
        <v>110</v>
      </c>
      <c r="J12" s="95">
        <v>66.599999999999994</v>
      </c>
      <c r="K12" s="48">
        <f t="shared" si="6"/>
        <v>66.599999999999994</v>
      </c>
      <c r="L12" s="39">
        <f t="shared" si="7"/>
        <v>0</v>
      </c>
      <c r="M12" s="39">
        <f t="shared" si="8"/>
        <v>7325.9999999999991</v>
      </c>
      <c r="N12" s="39">
        <f t="shared" si="9"/>
        <v>0</v>
      </c>
      <c r="O12" s="39">
        <f t="shared" si="10"/>
        <v>366.29999999999995</v>
      </c>
      <c r="P12" s="39">
        <f t="shared" si="11"/>
        <v>1465.1999999999998</v>
      </c>
      <c r="Q12" s="39">
        <f t="shared" si="12"/>
        <v>0</v>
      </c>
      <c r="R12" s="38">
        <f t="shared" si="13"/>
        <v>9157.5</v>
      </c>
      <c r="S12" s="117"/>
      <c r="V12" s="43"/>
      <c r="AA12" s="41" t="s">
        <v>16</v>
      </c>
      <c r="AB12" s="45">
        <v>0.05</v>
      </c>
    </row>
    <row r="13" spans="1:28" s="3" customFormat="1" ht="15.75" x14ac:dyDescent="0.25">
      <c r="A13" s="14">
        <f>IF(E13=0,"",1+MAX(A$9:A12))</f>
        <v>5</v>
      </c>
      <c r="B13" s="120"/>
      <c r="C13" s="6" t="s">
        <v>2</v>
      </c>
      <c r="D13" s="9">
        <v>1</v>
      </c>
      <c r="E13" s="10" t="s">
        <v>5</v>
      </c>
      <c r="F13" s="46">
        <f t="shared" si="0"/>
        <v>0</v>
      </c>
      <c r="G13" s="80">
        <f t="shared" si="1"/>
        <v>1</v>
      </c>
      <c r="H13" s="47"/>
      <c r="I13" s="47">
        <v>110</v>
      </c>
      <c r="J13" s="95"/>
      <c r="K13" s="48">
        <f t="shared" si="6"/>
        <v>0</v>
      </c>
      <c r="L13" s="39">
        <f t="shared" si="7"/>
        <v>0</v>
      </c>
      <c r="M13" s="39">
        <f t="shared" si="8"/>
        <v>0</v>
      </c>
      <c r="N13" s="39">
        <f t="shared" si="9"/>
        <v>0</v>
      </c>
      <c r="O13" s="39">
        <f t="shared" si="10"/>
        <v>0</v>
      </c>
      <c r="P13" s="39">
        <f t="shared" si="11"/>
        <v>0</v>
      </c>
      <c r="Q13" s="39">
        <f t="shared" si="12"/>
        <v>0</v>
      </c>
      <c r="R13" s="38">
        <f t="shared" si="13"/>
        <v>0</v>
      </c>
      <c r="S13" s="117"/>
      <c r="AA13" s="41" t="s">
        <v>17</v>
      </c>
      <c r="AB13" s="45">
        <v>0.05</v>
      </c>
    </row>
    <row r="14" spans="1:28" s="3" customFormat="1" ht="15.75" x14ac:dyDescent="0.25">
      <c r="A14" s="14">
        <f>IF(E14=0,"",1+MAX(A$9:A13))</f>
        <v>6</v>
      </c>
      <c r="B14" s="120"/>
      <c r="C14" s="6" t="s">
        <v>3</v>
      </c>
      <c r="D14" s="9">
        <v>1</v>
      </c>
      <c r="E14" s="10" t="s">
        <v>5</v>
      </c>
      <c r="F14" s="46">
        <f t="shared" si="0"/>
        <v>0</v>
      </c>
      <c r="G14" s="80">
        <f t="shared" si="1"/>
        <v>1</v>
      </c>
      <c r="H14" s="47"/>
      <c r="I14" s="47">
        <v>110</v>
      </c>
      <c r="J14" s="95"/>
      <c r="K14" s="48">
        <f t="shared" si="6"/>
        <v>0</v>
      </c>
      <c r="L14" s="39">
        <f t="shared" si="7"/>
        <v>0</v>
      </c>
      <c r="M14" s="39">
        <f t="shared" si="8"/>
        <v>0</v>
      </c>
      <c r="N14" s="39">
        <f t="shared" si="9"/>
        <v>0</v>
      </c>
      <c r="O14" s="39">
        <f t="shared" si="10"/>
        <v>0</v>
      </c>
      <c r="P14" s="39">
        <f t="shared" si="11"/>
        <v>0</v>
      </c>
      <c r="Q14" s="39">
        <f t="shared" si="12"/>
        <v>0</v>
      </c>
      <c r="R14" s="38">
        <f t="shared" si="13"/>
        <v>0</v>
      </c>
      <c r="S14" s="117"/>
      <c r="AA14" s="41" t="s">
        <v>21</v>
      </c>
      <c r="AB14" s="45">
        <v>0.05</v>
      </c>
    </row>
    <row r="15" spans="1:28" s="3" customFormat="1" ht="15.75" x14ac:dyDescent="0.25">
      <c r="A15" s="14">
        <f>IF(E15=0,"",1+MAX(A$9:A14))</f>
        <v>7</v>
      </c>
      <c r="B15" s="120"/>
      <c r="C15" s="7" t="s">
        <v>8</v>
      </c>
      <c r="D15" s="9">
        <v>1</v>
      </c>
      <c r="E15" s="10" t="s">
        <v>5</v>
      </c>
      <c r="F15" s="46">
        <f t="shared" si="0"/>
        <v>0</v>
      </c>
      <c r="G15" s="80">
        <f t="shared" si="1"/>
        <v>1</v>
      </c>
      <c r="H15" s="47"/>
      <c r="I15" s="47">
        <v>110</v>
      </c>
      <c r="J15" s="95"/>
      <c r="K15" s="48">
        <f t="shared" si="6"/>
        <v>0</v>
      </c>
      <c r="L15" s="39">
        <f t="shared" si="7"/>
        <v>0</v>
      </c>
      <c r="M15" s="39">
        <f t="shared" si="8"/>
        <v>0</v>
      </c>
      <c r="N15" s="39">
        <f t="shared" si="9"/>
        <v>0</v>
      </c>
      <c r="O15" s="39">
        <f t="shared" si="10"/>
        <v>0</v>
      </c>
      <c r="P15" s="39">
        <f t="shared" si="11"/>
        <v>0</v>
      </c>
      <c r="Q15" s="39">
        <f t="shared" si="12"/>
        <v>0</v>
      </c>
      <c r="R15" s="38">
        <f t="shared" si="13"/>
        <v>0</v>
      </c>
      <c r="S15" s="117"/>
      <c r="AA15" s="41" t="s">
        <v>43</v>
      </c>
      <c r="AB15" s="45">
        <v>0.05</v>
      </c>
    </row>
    <row r="16" spans="1:28" s="3" customFormat="1" ht="15.75" x14ac:dyDescent="0.25">
      <c r="A16" s="14" t="str">
        <f>IF(E16=0,"",1+MAX(A$9:A15))</f>
        <v/>
      </c>
      <c r="B16" s="5"/>
      <c r="C16" s="133" t="s">
        <v>9</v>
      </c>
      <c r="D16" s="8"/>
      <c r="E16" s="8"/>
      <c r="F16" s="46" t="str">
        <f t="shared" si="0"/>
        <v/>
      </c>
      <c r="G16" s="80" t="str">
        <f t="shared" si="1"/>
        <v/>
      </c>
      <c r="H16" s="8"/>
      <c r="I16" s="8"/>
      <c r="J16" s="96"/>
      <c r="K16" s="48" t="str">
        <f t="shared" si="6"/>
        <v/>
      </c>
      <c r="L16" s="39" t="str">
        <f t="shared" si="7"/>
        <v/>
      </c>
      <c r="M16" s="39" t="str">
        <f t="shared" si="8"/>
        <v/>
      </c>
      <c r="N16" s="39" t="str">
        <f t="shared" si="9"/>
        <v/>
      </c>
      <c r="O16" s="39" t="str">
        <f t="shared" si="10"/>
        <v/>
      </c>
      <c r="P16" s="39" t="str">
        <f t="shared" si="11"/>
        <v/>
      </c>
      <c r="Q16" s="39" t="str">
        <f t="shared" si="12"/>
        <v/>
      </c>
      <c r="R16" s="38" t="str">
        <f t="shared" si="13"/>
        <v/>
      </c>
      <c r="S16" s="37">
        <f>SUM(R9:R16)</f>
        <v>28545</v>
      </c>
      <c r="AA16" s="41" t="s">
        <v>18</v>
      </c>
      <c r="AB16" s="45">
        <v>0.05</v>
      </c>
    </row>
    <row r="17" spans="1:28" s="3" customFormat="1" ht="15.75" x14ac:dyDescent="0.25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1"/>
      <c r="AA17" s="41"/>
      <c r="AB17" s="41"/>
    </row>
    <row r="18" spans="1:28" s="3" customFormat="1" ht="15.75" x14ac:dyDescent="0.25">
      <c r="A18" s="126"/>
      <c r="B18" s="127"/>
      <c r="C18" s="127" t="s">
        <v>6</v>
      </c>
      <c r="D18" s="134"/>
      <c r="E18" s="135"/>
      <c r="F18" s="134"/>
      <c r="G18" s="134"/>
      <c r="H18" s="135"/>
      <c r="I18" s="135"/>
      <c r="J18" s="136"/>
      <c r="K18" s="135"/>
      <c r="L18" s="135"/>
      <c r="M18" s="135"/>
      <c r="N18" s="135"/>
      <c r="O18" s="135"/>
      <c r="P18" s="135"/>
      <c r="Q18" s="135"/>
      <c r="R18" s="135"/>
      <c r="S18" s="132"/>
    </row>
    <row r="19" spans="1:28" s="3" customFormat="1" ht="15.75" x14ac:dyDescent="0.25">
      <c r="A19" s="14" t="str">
        <f>IF(E19=0,"",1+MAX(A$9:A18))</f>
        <v/>
      </c>
      <c r="B19" s="5"/>
      <c r="C19" s="137" t="s">
        <v>50</v>
      </c>
      <c r="D19" s="10"/>
      <c r="E19" s="10"/>
      <c r="F19" s="46" t="str">
        <f t="shared" ref="F19:F154" si="14">IF(D19=0,"",IF(VLOOKUP(E19,AA$8:AB$16,2,0)=0,$A$7,VLOOKUP(E19,AA$8:AB$16,2,0)))</f>
        <v/>
      </c>
      <c r="G19" s="80" t="str">
        <f t="shared" ref="G19" si="15">IF(D19=0,"",(1+F19)*D19)</f>
        <v/>
      </c>
      <c r="H19" s="47"/>
      <c r="I19" s="47"/>
      <c r="J19" s="95"/>
      <c r="K19" s="48" t="str">
        <f>IF(D19=0,"",(G19*J19))</f>
        <v/>
      </c>
      <c r="L19" s="39" t="str">
        <f>IF(D19=0,"",(G19*H19))</f>
        <v/>
      </c>
      <c r="M19" s="39" t="str">
        <f>IF(D19=0,"",(G19*I19*J19))</f>
        <v/>
      </c>
      <c r="N19" s="39" t="str">
        <f t="shared" ref="N19" si="16">IF(D19=0,"",(L19*$V$8))</f>
        <v/>
      </c>
      <c r="O19" s="39" t="str">
        <f t="shared" ref="O19" si="17">IF(D19=0,"",((L19+M19)*$W$8))</f>
        <v/>
      </c>
      <c r="P19" s="39" t="str">
        <f t="shared" ref="P19" si="18">IF(D19=0,"",(M19*$X$8))</f>
        <v/>
      </c>
      <c r="Q19" s="39" t="str">
        <f t="shared" ref="Q19" si="19">IF(D19=0,"",(L19*$Y$8))</f>
        <v/>
      </c>
      <c r="R19" s="38" t="str">
        <f>IF(D19="","",L19+M19+N19+O19+P19+Q19)</f>
        <v/>
      </c>
      <c r="S19" s="121"/>
    </row>
    <row r="20" spans="1:28" s="3" customFormat="1" ht="15.75" x14ac:dyDescent="0.25">
      <c r="A20" s="14" t="str">
        <f>IF(E20=0,"",1+MAX(A$9:A19))</f>
        <v/>
      </c>
      <c r="B20" s="5"/>
      <c r="C20" s="84" t="s">
        <v>51</v>
      </c>
      <c r="D20" s="10"/>
      <c r="E20" s="10"/>
      <c r="F20" s="46" t="str">
        <f t="shared" si="14"/>
        <v/>
      </c>
      <c r="G20" s="80" t="str">
        <f t="shared" ref="G20:G83" si="20">IF(D20=0,"",(1+F20)*D20)</f>
        <v/>
      </c>
      <c r="H20" s="47"/>
      <c r="I20" s="47"/>
      <c r="J20" s="95"/>
      <c r="K20" s="48" t="str">
        <f t="shared" ref="K20:K83" si="21">IF(D20=0,"",(G20*J20))</f>
        <v/>
      </c>
      <c r="L20" s="39" t="str">
        <f t="shared" ref="L20:L83" si="22">IF(D20=0,"",(G20*H20))</f>
        <v/>
      </c>
      <c r="M20" s="39" t="str">
        <f t="shared" ref="M20:M83" si="23">IF(D20=0,"",(G20*I20*J20))</f>
        <v/>
      </c>
      <c r="N20" s="39" t="str">
        <f t="shared" ref="N20:N83" si="24">IF(D20=0,"",(L20*$V$8))</f>
        <v/>
      </c>
      <c r="O20" s="39" t="str">
        <f t="shared" ref="O20:O83" si="25">IF(D20=0,"",((L20+M20)*$W$8))</f>
        <v/>
      </c>
      <c r="P20" s="39" t="str">
        <f t="shared" ref="P20:P83" si="26">IF(D20=0,"",(M20*$X$8))</f>
        <v/>
      </c>
      <c r="Q20" s="39" t="str">
        <f t="shared" ref="Q20:Q83" si="27">IF(D20=0,"",(L20*$Y$8))</f>
        <v/>
      </c>
      <c r="R20" s="38" t="str">
        <f t="shared" ref="R20:R83" si="28">IF(D20="","",L20+M20+N20+O20+P20+Q20)</f>
        <v/>
      </c>
      <c r="S20" s="117"/>
    </row>
    <row r="21" spans="1:28" s="3" customFormat="1" ht="15.75" x14ac:dyDescent="0.25">
      <c r="A21" s="14">
        <f>IF(E21=0,"",1+MAX(A$9:A20))</f>
        <v>8</v>
      </c>
      <c r="B21" s="5"/>
      <c r="C21" s="85" t="s">
        <v>52</v>
      </c>
      <c r="D21" s="10">
        <f>8*14</f>
        <v>112</v>
      </c>
      <c r="E21" s="10" t="s">
        <v>15</v>
      </c>
      <c r="F21" s="46">
        <f t="shared" si="14"/>
        <v>0.05</v>
      </c>
      <c r="G21" s="80">
        <f t="shared" si="20"/>
        <v>117.60000000000001</v>
      </c>
      <c r="H21" s="47">
        <v>10.18</v>
      </c>
      <c r="I21" s="47">
        <v>86</v>
      </c>
      <c r="J21" s="95">
        <v>0.11</v>
      </c>
      <c r="K21" s="48">
        <f t="shared" si="21"/>
        <v>12.936000000000002</v>
      </c>
      <c r="L21" s="39">
        <f t="shared" si="22"/>
        <v>1197.1680000000001</v>
      </c>
      <c r="M21" s="39">
        <f t="shared" si="23"/>
        <v>1112.4960000000001</v>
      </c>
      <c r="N21" s="39">
        <f t="shared" si="24"/>
        <v>101.75928000000002</v>
      </c>
      <c r="O21" s="39">
        <f t="shared" si="25"/>
        <v>115.48320000000001</v>
      </c>
      <c r="P21" s="39">
        <f t="shared" si="26"/>
        <v>222.49920000000003</v>
      </c>
      <c r="Q21" s="39">
        <f t="shared" si="27"/>
        <v>239.43360000000004</v>
      </c>
      <c r="R21" s="38">
        <f t="shared" si="28"/>
        <v>2988.8392800000006</v>
      </c>
      <c r="S21" s="117"/>
    </row>
    <row r="22" spans="1:28" s="3" customFormat="1" ht="15.75" x14ac:dyDescent="0.25">
      <c r="A22" s="14">
        <f>IF(E22=0,"",1+MAX(A$9:A21))</f>
        <v>9</v>
      </c>
      <c r="B22" s="5"/>
      <c r="C22" s="85" t="s">
        <v>53</v>
      </c>
      <c r="D22" s="10">
        <v>14</v>
      </c>
      <c r="E22" s="104" t="s">
        <v>15</v>
      </c>
      <c r="F22" s="46">
        <f t="shared" si="14"/>
        <v>0.05</v>
      </c>
      <c r="G22" s="80">
        <f t="shared" si="20"/>
        <v>14.700000000000001</v>
      </c>
      <c r="H22" s="47">
        <v>42.62</v>
      </c>
      <c r="I22" s="47">
        <v>86</v>
      </c>
      <c r="J22" s="95">
        <v>0.76</v>
      </c>
      <c r="K22" s="48">
        <f t="shared" si="21"/>
        <v>11.172000000000001</v>
      </c>
      <c r="L22" s="39">
        <f t="shared" si="22"/>
        <v>626.51400000000001</v>
      </c>
      <c r="M22" s="39">
        <f t="shared" si="23"/>
        <v>960.79200000000003</v>
      </c>
      <c r="N22" s="39">
        <f t="shared" si="24"/>
        <v>53.253690000000006</v>
      </c>
      <c r="O22" s="39">
        <f t="shared" si="25"/>
        <v>79.365300000000005</v>
      </c>
      <c r="P22" s="39">
        <f t="shared" si="26"/>
        <v>192.15840000000003</v>
      </c>
      <c r="Q22" s="39">
        <f t="shared" si="27"/>
        <v>125.3028</v>
      </c>
      <c r="R22" s="38">
        <f t="shared" si="28"/>
        <v>2037.3861899999999</v>
      </c>
      <c r="S22" s="117"/>
    </row>
    <row r="23" spans="1:28" s="3" customFormat="1" ht="15.75" x14ac:dyDescent="0.25">
      <c r="A23" s="14" t="str">
        <f>IF(E23=0,"",1+MAX(A$9:A22))</f>
        <v/>
      </c>
      <c r="B23" s="5"/>
      <c r="C23" s="86" t="s">
        <v>54</v>
      </c>
      <c r="D23" s="10"/>
      <c r="E23" s="10"/>
      <c r="F23" s="46" t="str">
        <f t="shared" si="14"/>
        <v/>
      </c>
      <c r="G23" s="80" t="str">
        <f t="shared" si="20"/>
        <v/>
      </c>
      <c r="H23" s="47"/>
      <c r="I23" s="47"/>
      <c r="J23" s="95"/>
      <c r="K23" s="48" t="str">
        <f t="shared" si="21"/>
        <v/>
      </c>
      <c r="L23" s="39" t="str">
        <f t="shared" si="22"/>
        <v/>
      </c>
      <c r="M23" s="39" t="str">
        <f t="shared" si="23"/>
        <v/>
      </c>
      <c r="N23" s="39" t="str">
        <f t="shared" si="24"/>
        <v/>
      </c>
      <c r="O23" s="39" t="str">
        <f t="shared" si="25"/>
        <v/>
      </c>
      <c r="P23" s="39" t="str">
        <f t="shared" si="26"/>
        <v/>
      </c>
      <c r="Q23" s="39" t="str">
        <f t="shared" si="27"/>
        <v/>
      </c>
      <c r="R23" s="38" t="str">
        <f t="shared" si="28"/>
        <v/>
      </c>
      <c r="S23" s="117"/>
    </row>
    <row r="24" spans="1:28" s="3" customFormat="1" ht="15.75" x14ac:dyDescent="0.25">
      <c r="A24" s="14">
        <f>IF(E24=0,"",1+MAX(A$9:A23))</f>
        <v>10</v>
      </c>
      <c r="B24" s="5"/>
      <c r="C24" s="85" t="s">
        <v>55</v>
      </c>
      <c r="D24" s="10">
        <v>2</v>
      </c>
      <c r="E24" s="10" t="s">
        <v>19</v>
      </c>
      <c r="F24" s="46">
        <f t="shared" si="14"/>
        <v>0</v>
      </c>
      <c r="G24" s="80">
        <f t="shared" si="20"/>
        <v>2</v>
      </c>
      <c r="H24" s="47">
        <v>69.989999999999995</v>
      </c>
      <c r="I24" s="47">
        <v>86</v>
      </c>
      <c r="J24" s="95">
        <v>0.65</v>
      </c>
      <c r="K24" s="48">
        <f t="shared" si="21"/>
        <v>1.3</v>
      </c>
      <c r="L24" s="39">
        <f t="shared" si="22"/>
        <v>139.97999999999999</v>
      </c>
      <c r="M24" s="39">
        <f t="shared" si="23"/>
        <v>111.8</v>
      </c>
      <c r="N24" s="39">
        <f t="shared" si="24"/>
        <v>11.898300000000001</v>
      </c>
      <c r="O24" s="39">
        <f t="shared" si="25"/>
        <v>12.588999999999999</v>
      </c>
      <c r="P24" s="39">
        <f t="shared" si="26"/>
        <v>22.36</v>
      </c>
      <c r="Q24" s="39">
        <f t="shared" si="27"/>
        <v>27.995999999999999</v>
      </c>
      <c r="R24" s="38">
        <f t="shared" si="28"/>
        <v>326.62329999999997</v>
      </c>
      <c r="S24" s="117"/>
    </row>
    <row r="25" spans="1:28" s="3" customFormat="1" ht="15.75" x14ac:dyDescent="0.25">
      <c r="A25" s="14">
        <f>IF(E25=0,"",1+MAX(A$9:A24))</f>
        <v>11</v>
      </c>
      <c r="B25" s="5"/>
      <c r="C25" s="85" t="s">
        <v>56</v>
      </c>
      <c r="D25" s="10">
        <v>8</v>
      </c>
      <c r="E25" s="10" t="s">
        <v>19</v>
      </c>
      <c r="F25" s="46">
        <f t="shared" si="14"/>
        <v>0</v>
      </c>
      <c r="G25" s="80">
        <f t="shared" si="20"/>
        <v>8</v>
      </c>
      <c r="H25" s="47">
        <v>61.76</v>
      </c>
      <c r="I25" s="47">
        <v>86</v>
      </c>
      <c r="J25" s="95">
        <v>0.65</v>
      </c>
      <c r="K25" s="48">
        <f t="shared" si="21"/>
        <v>5.2</v>
      </c>
      <c r="L25" s="39">
        <f t="shared" si="22"/>
        <v>494.08</v>
      </c>
      <c r="M25" s="39">
        <f t="shared" si="23"/>
        <v>447.2</v>
      </c>
      <c r="N25" s="39">
        <f t="shared" si="24"/>
        <v>41.9968</v>
      </c>
      <c r="O25" s="39">
        <f t="shared" si="25"/>
        <v>47.064</v>
      </c>
      <c r="P25" s="39">
        <f t="shared" si="26"/>
        <v>89.44</v>
      </c>
      <c r="Q25" s="39">
        <f t="shared" si="27"/>
        <v>98.816000000000003</v>
      </c>
      <c r="R25" s="38">
        <f t="shared" si="28"/>
        <v>1218.5968</v>
      </c>
      <c r="S25" s="117"/>
    </row>
    <row r="26" spans="1:28" s="3" customFormat="1" ht="15.75" x14ac:dyDescent="0.25">
      <c r="A26" s="14">
        <f>IF(E26=0,"",1+MAX(A$9:A25))</f>
        <v>12</v>
      </c>
      <c r="B26" s="5"/>
      <c r="C26" s="85" t="s">
        <v>57</v>
      </c>
      <c r="D26" s="10">
        <v>8</v>
      </c>
      <c r="E26" s="10" t="s">
        <v>19</v>
      </c>
      <c r="F26" s="46">
        <f t="shared" si="14"/>
        <v>0</v>
      </c>
      <c r="G26" s="80">
        <f t="shared" si="20"/>
        <v>8</v>
      </c>
      <c r="H26" s="47">
        <v>113.4</v>
      </c>
      <c r="I26" s="47">
        <v>86</v>
      </c>
      <c r="J26" s="95">
        <v>0.65</v>
      </c>
      <c r="K26" s="48">
        <f t="shared" si="21"/>
        <v>5.2</v>
      </c>
      <c r="L26" s="39">
        <f t="shared" si="22"/>
        <v>907.2</v>
      </c>
      <c r="M26" s="39">
        <f t="shared" si="23"/>
        <v>447.2</v>
      </c>
      <c r="N26" s="39">
        <f t="shared" si="24"/>
        <v>77.112000000000009</v>
      </c>
      <c r="O26" s="39">
        <f t="shared" si="25"/>
        <v>67.720000000000013</v>
      </c>
      <c r="P26" s="39">
        <f t="shared" si="26"/>
        <v>89.44</v>
      </c>
      <c r="Q26" s="39">
        <f t="shared" si="27"/>
        <v>181.44000000000003</v>
      </c>
      <c r="R26" s="38">
        <f t="shared" si="28"/>
        <v>1770.1120000000003</v>
      </c>
      <c r="S26" s="117"/>
    </row>
    <row r="27" spans="1:28" s="3" customFormat="1" ht="15.75" x14ac:dyDescent="0.25">
      <c r="A27" s="14">
        <f>IF(E27=0,"",1+MAX(A$9:A26))</f>
        <v>13</v>
      </c>
      <c r="B27" s="5"/>
      <c r="C27" s="85" t="s">
        <v>58</v>
      </c>
      <c r="D27" s="10">
        <v>2</v>
      </c>
      <c r="E27" s="10" t="s">
        <v>19</v>
      </c>
      <c r="F27" s="46">
        <f t="shared" si="14"/>
        <v>0</v>
      </c>
      <c r="G27" s="80">
        <f t="shared" si="20"/>
        <v>2</v>
      </c>
      <c r="H27" s="47">
        <v>80</v>
      </c>
      <c r="I27" s="47">
        <v>86</v>
      </c>
      <c r="J27" s="95">
        <v>0.65</v>
      </c>
      <c r="K27" s="48">
        <f t="shared" si="21"/>
        <v>1.3</v>
      </c>
      <c r="L27" s="39">
        <f t="shared" si="22"/>
        <v>160</v>
      </c>
      <c r="M27" s="39">
        <f t="shared" si="23"/>
        <v>111.8</v>
      </c>
      <c r="N27" s="39">
        <f t="shared" si="24"/>
        <v>13.600000000000001</v>
      </c>
      <c r="O27" s="39">
        <f t="shared" si="25"/>
        <v>13.590000000000002</v>
      </c>
      <c r="P27" s="39">
        <f t="shared" si="26"/>
        <v>22.36</v>
      </c>
      <c r="Q27" s="39">
        <f t="shared" si="27"/>
        <v>32</v>
      </c>
      <c r="R27" s="38">
        <f t="shared" si="28"/>
        <v>353.35</v>
      </c>
      <c r="S27" s="117"/>
    </row>
    <row r="28" spans="1:28" s="3" customFormat="1" ht="15.75" x14ac:dyDescent="0.25">
      <c r="A28" s="14">
        <f>IF(E28=0,"",1+MAX(A$9:A27))</f>
        <v>14</v>
      </c>
      <c r="B28" s="5"/>
      <c r="C28" s="85" t="s">
        <v>59</v>
      </c>
      <c r="D28" s="10">
        <f>8*34</f>
        <v>272</v>
      </c>
      <c r="E28" s="10" t="s">
        <v>16</v>
      </c>
      <c r="F28" s="46">
        <f t="shared" si="14"/>
        <v>0.05</v>
      </c>
      <c r="G28" s="80">
        <f t="shared" si="20"/>
        <v>285.60000000000002</v>
      </c>
      <c r="H28" s="47">
        <v>0.96</v>
      </c>
      <c r="I28" s="47">
        <v>86</v>
      </c>
      <c r="J28" s="95">
        <v>1.2E-2</v>
      </c>
      <c r="K28" s="48">
        <f t="shared" si="21"/>
        <v>3.4272000000000005</v>
      </c>
      <c r="L28" s="39">
        <f t="shared" si="22"/>
        <v>274.17599999999999</v>
      </c>
      <c r="M28" s="39">
        <f t="shared" si="23"/>
        <v>294.73920000000004</v>
      </c>
      <c r="N28" s="39">
        <f t="shared" si="24"/>
        <v>23.304960000000001</v>
      </c>
      <c r="O28" s="39">
        <f t="shared" si="25"/>
        <v>28.445760000000003</v>
      </c>
      <c r="P28" s="39">
        <f t="shared" si="26"/>
        <v>58.947840000000014</v>
      </c>
      <c r="Q28" s="39">
        <f t="shared" si="27"/>
        <v>54.8352</v>
      </c>
      <c r="R28" s="38">
        <f t="shared" si="28"/>
        <v>734.44896000000006</v>
      </c>
      <c r="S28" s="117"/>
    </row>
    <row r="29" spans="1:28" s="3" customFormat="1" ht="15.75" x14ac:dyDescent="0.25">
      <c r="A29" s="14">
        <f>IF(E29=0,"",1+MAX(A$9:A28))</f>
        <v>15</v>
      </c>
      <c r="B29" s="5"/>
      <c r="C29" s="85" t="s">
        <v>60</v>
      </c>
      <c r="D29" s="10">
        <f>8*49</f>
        <v>392</v>
      </c>
      <c r="E29" s="10" t="s">
        <v>16</v>
      </c>
      <c r="F29" s="46">
        <f t="shared" si="14"/>
        <v>0.05</v>
      </c>
      <c r="G29" s="80">
        <f t="shared" si="20"/>
        <v>411.6</v>
      </c>
      <c r="H29" s="47">
        <v>0.59031250000000002</v>
      </c>
      <c r="I29" s="47">
        <v>86</v>
      </c>
      <c r="J29" s="95">
        <v>0.01</v>
      </c>
      <c r="K29" s="48">
        <f t="shared" si="21"/>
        <v>4.1160000000000005</v>
      </c>
      <c r="L29" s="39">
        <f t="shared" si="22"/>
        <v>242.97262500000002</v>
      </c>
      <c r="M29" s="39">
        <f t="shared" si="23"/>
        <v>353.976</v>
      </c>
      <c r="N29" s="39">
        <f t="shared" si="24"/>
        <v>20.652673125000003</v>
      </c>
      <c r="O29" s="39">
        <f t="shared" si="25"/>
        <v>29.84743125</v>
      </c>
      <c r="P29" s="39">
        <f t="shared" si="26"/>
        <v>70.795200000000008</v>
      </c>
      <c r="Q29" s="39">
        <f t="shared" si="27"/>
        <v>48.594525000000004</v>
      </c>
      <c r="R29" s="38">
        <f t="shared" si="28"/>
        <v>766.83845437499997</v>
      </c>
      <c r="S29" s="117"/>
    </row>
    <row r="30" spans="1:28" s="3" customFormat="1" ht="15.75" x14ac:dyDescent="0.25">
      <c r="A30" s="14">
        <f>IF(E30=0,"",1+MAX(A$9:A29))</f>
        <v>16</v>
      </c>
      <c r="B30" s="5"/>
      <c r="C30" s="85" t="s">
        <v>61</v>
      </c>
      <c r="D30" s="10">
        <f>8*47</f>
        <v>376</v>
      </c>
      <c r="E30" s="10" t="s">
        <v>16</v>
      </c>
      <c r="F30" s="46">
        <f t="shared" si="14"/>
        <v>0.05</v>
      </c>
      <c r="G30" s="80">
        <f t="shared" si="20"/>
        <v>394.8</v>
      </c>
      <c r="H30" s="47">
        <v>0.96</v>
      </c>
      <c r="I30" s="47">
        <v>86</v>
      </c>
      <c r="J30" s="95">
        <v>1.2E-2</v>
      </c>
      <c r="K30" s="48">
        <f t="shared" si="21"/>
        <v>4.7376000000000005</v>
      </c>
      <c r="L30" s="39">
        <f t="shared" si="22"/>
        <v>379.00799999999998</v>
      </c>
      <c r="M30" s="39">
        <f t="shared" si="23"/>
        <v>407.43360000000007</v>
      </c>
      <c r="N30" s="39">
        <f t="shared" si="24"/>
        <v>32.215679999999999</v>
      </c>
      <c r="O30" s="39">
        <f t="shared" si="25"/>
        <v>39.322080000000007</v>
      </c>
      <c r="P30" s="39">
        <f t="shared" si="26"/>
        <v>81.48672000000002</v>
      </c>
      <c r="Q30" s="39">
        <f t="shared" si="27"/>
        <v>75.801599999999993</v>
      </c>
      <c r="R30" s="38">
        <f t="shared" si="28"/>
        <v>1015.2676800000002</v>
      </c>
      <c r="S30" s="117"/>
    </row>
    <row r="31" spans="1:28" s="3" customFormat="1" ht="15.75" x14ac:dyDescent="0.25">
      <c r="A31" s="14" t="str">
        <f>IF(E31=0,"",1+MAX(A$9:A30))</f>
        <v/>
      </c>
      <c r="B31" s="5"/>
      <c r="C31" s="84" t="s">
        <v>62</v>
      </c>
      <c r="D31" s="10"/>
      <c r="E31" s="10"/>
      <c r="F31" s="46" t="str">
        <f t="shared" si="14"/>
        <v/>
      </c>
      <c r="G31" s="80" t="str">
        <f t="shared" si="20"/>
        <v/>
      </c>
      <c r="H31" s="47"/>
      <c r="I31" s="47"/>
      <c r="J31" s="95"/>
      <c r="K31" s="48" t="str">
        <f t="shared" si="21"/>
        <v/>
      </c>
      <c r="L31" s="39" t="str">
        <f t="shared" si="22"/>
        <v/>
      </c>
      <c r="M31" s="39" t="str">
        <f t="shared" si="23"/>
        <v/>
      </c>
      <c r="N31" s="39" t="str">
        <f t="shared" si="24"/>
        <v/>
      </c>
      <c r="O31" s="39" t="str">
        <f t="shared" si="25"/>
        <v/>
      </c>
      <c r="P31" s="39" t="str">
        <f t="shared" si="26"/>
        <v/>
      </c>
      <c r="Q31" s="39" t="str">
        <f t="shared" si="27"/>
        <v/>
      </c>
      <c r="R31" s="38" t="str">
        <f t="shared" si="28"/>
        <v/>
      </c>
      <c r="S31" s="117"/>
    </row>
    <row r="32" spans="1:28" s="3" customFormat="1" ht="15.75" x14ac:dyDescent="0.25">
      <c r="A32" s="14" t="str">
        <f>IF(E32=0,"",1+MAX(A$9:A31))</f>
        <v/>
      </c>
      <c r="B32" s="5"/>
      <c r="C32" s="86" t="s">
        <v>63</v>
      </c>
      <c r="D32" s="10"/>
      <c r="E32" s="10"/>
      <c r="F32" s="46" t="str">
        <f t="shared" si="14"/>
        <v/>
      </c>
      <c r="G32" s="80" t="str">
        <f t="shared" si="20"/>
        <v/>
      </c>
      <c r="H32" s="47"/>
      <c r="I32" s="47"/>
      <c r="J32" s="95"/>
      <c r="K32" s="48" t="str">
        <f t="shared" si="21"/>
        <v/>
      </c>
      <c r="L32" s="39" t="str">
        <f t="shared" si="22"/>
        <v/>
      </c>
      <c r="M32" s="39" t="str">
        <f t="shared" si="23"/>
        <v/>
      </c>
      <c r="N32" s="39" t="str">
        <f t="shared" si="24"/>
        <v/>
      </c>
      <c r="O32" s="39" t="str">
        <f t="shared" si="25"/>
        <v/>
      </c>
      <c r="P32" s="39" t="str">
        <f t="shared" si="26"/>
        <v/>
      </c>
      <c r="Q32" s="39" t="str">
        <f t="shared" si="27"/>
        <v/>
      </c>
      <c r="R32" s="38" t="str">
        <f t="shared" si="28"/>
        <v/>
      </c>
      <c r="S32" s="117"/>
    </row>
    <row r="33" spans="1:19" s="3" customFormat="1" ht="15.75" x14ac:dyDescent="0.25">
      <c r="A33" s="14">
        <f>IF(E33=0,"",1+MAX(A$9:A32))</f>
        <v>17</v>
      </c>
      <c r="B33" s="5"/>
      <c r="C33" s="85" t="s">
        <v>64</v>
      </c>
      <c r="D33" s="10">
        <v>26</v>
      </c>
      <c r="E33" s="10" t="s">
        <v>15</v>
      </c>
      <c r="F33" s="46">
        <f t="shared" si="14"/>
        <v>0.05</v>
      </c>
      <c r="G33" s="80">
        <f t="shared" si="20"/>
        <v>27.3</v>
      </c>
      <c r="H33" s="47">
        <v>98.88</v>
      </c>
      <c r="I33" s="47">
        <v>86</v>
      </c>
      <c r="J33" s="95">
        <v>0.4</v>
      </c>
      <c r="K33" s="48">
        <f t="shared" si="21"/>
        <v>10.920000000000002</v>
      </c>
      <c r="L33" s="39">
        <f t="shared" si="22"/>
        <v>2699.424</v>
      </c>
      <c r="M33" s="39">
        <f t="shared" si="23"/>
        <v>939.12000000000012</v>
      </c>
      <c r="N33" s="39">
        <f t="shared" si="24"/>
        <v>229.45104000000001</v>
      </c>
      <c r="O33" s="39">
        <f t="shared" si="25"/>
        <v>181.9272</v>
      </c>
      <c r="P33" s="39">
        <f t="shared" si="26"/>
        <v>187.82400000000004</v>
      </c>
      <c r="Q33" s="39">
        <f t="shared" si="27"/>
        <v>539.88480000000004</v>
      </c>
      <c r="R33" s="38">
        <f t="shared" si="28"/>
        <v>4777.6310399999993</v>
      </c>
      <c r="S33" s="117"/>
    </row>
    <row r="34" spans="1:19" s="3" customFormat="1" ht="15.75" x14ac:dyDescent="0.25">
      <c r="A34" s="14">
        <f>IF(E34=0,"",1+MAX(A$9:A33))</f>
        <v>18</v>
      </c>
      <c r="B34" s="5"/>
      <c r="C34" s="85" t="s">
        <v>65</v>
      </c>
      <c r="D34" s="10">
        <f>2*28</f>
        <v>56</v>
      </c>
      <c r="E34" s="10" t="s">
        <v>15</v>
      </c>
      <c r="F34" s="46">
        <f t="shared" si="14"/>
        <v>0.05</v>
      </c>
      <c r="G34" s="80">
        <f t="shared" si="20"/>
        <v>58.800000000000004</v>
      </c>
      <c r="H34" s="47">
        <v>3.18</v>
      </c>
      <c r="I34" s="47">
        <v>86</v>
      </c>
      <c r="J34" s="95">
        <v>4.5999999999999999E-2</v>
      </c>
      <c r="K34" s="48">
        <f t="shared" si="21"/>
        <v>2.7048000000000001</v>
      </c>
      <c r="L34" s="39">
        <f t="shared" si="22"/>
        <v>186.98400000000001</v>
      </c>
      <c r="M34" s="39">
        <f t="shared" si="23"/>
        <v>232.61279999999999</v>
      </c>
      <c r="N34" s="39">
        <f t="shared" si="24"/>
        <v>15.893640000000001</v>
      </c>
      <c r="O34" s="39">
        <f t="shared" si="25"/>
        <v>20.979840000000003</v>
      </c>
      <c r="P34" s="39">
        <f t="shared" si="26"/>
        <v>46.522559999999999</v>
      </c>
      <c r="Q34" s="39">
        <f t="shared" si="27"/>
        <v>37.396800000000006</v>
      </c>
      <c r="R34" s="38">
        <f t="shared" si="28"/>
        <v>540.3896400000001</v>
      </c>
      <c r="S34" s="117"/>
    </row>
    <row r="35" spans="1:19" s="3" customFormat="1" ht="15.75" x14ac:dyDescent="0.25">
      <c r="A35" s="14">
        <f>IF(E35=0,"",1+MAX(A$9:A34))</f>
        <v>19</v>
      </c>
      <c r="B35" s="5"/>
      <c r="C35" s="85" t="s">
        <v>66</v>
      </c>
      <c r="D35" s="10">
        <f>2*10</f>
        <v>20</v>
      </c>
      <c r="E35" s="10" t="s">
        <v>15</v>
      </c>
      <c r="F35" s="46">
        <f t="shared" si="14"/>
        <v>0.05</v>
      </c>
      <c r="G35" s="80">
        <f t="shared" si="20"/>
        <v>21</v>
      </c>
      <c r="H35" s="47">
        <v>2.38</v>
      </c>
      <c r="I35" s="47">
        <v>86</v>
      </c>
      <c r="J35" s="95">
        <v>4.2999999999999997E-2</v>
      </c>
      <c r="K35" s="48">
        <f t="shared" si="21"/>
        <v>0.90299999999999991</v>
      </c>
      <c r="L35" s="39">
        <f t="shared" si="22"/>
        <v>49.98</v>
      </c>
      <c r="M35" s="39">
        <f t="shared" si="23"/>
        <v>77.657999999999987</v>
      </c>
      <c r="N35" s="39">
        <f t="shared" si="24"/>
        <v>4.2483000000000004</v>
      </c>
      <c r="O35" s="39">
        <f t="shared" si="25"/>
        <v>6.381899999999999</v>
      </c>
      <c r="P35" s="39">
        <f t="shared" si="26"/>
        <v>15.531599999999997</v>
      </c>
      <c r="Q35" s="39">
        <f t="shared" si="27"/>
        <v>9.9960000000000004</v>
      </c>
      <c r="R35" s="38">
        <f t="shared" si="28"/>
        <v>163.79579999999999</v>
      </c>
      <c r="S35" s="117"/>
    </row>
    <row r="36" spans="1:19" s="3" customFormat="1" ht="15.75" x14ac:dyDescent="0.25">
      <c r="A36" s="14">
        <f>IF(E36=0,"",1+MAX(A$9:A35))</f>
        <v>20</v>
      </c>
      <c r="B36" s="5"/>
      <c r="C36" s="85" t="s">
        <v>67</v>
      </c>
      <c r="D36" s="10">
        <v>19</v>
      </c>
      <c r="E36" s="10" t="s">
        <v>15</v>
      </c>
      <c r="F36" s="46">
        <f t="shared" si="14"/>
        <v>0.05</v>
      </c>
      <c r="G36" s="80">
        <f t="shared" si="20"/>
        <v>19.95</v>
      </c>
      <c r="H36" s="47">
        <v>11.97</v>
      </c>
      <c r="I36" s="47">
        <v>86</v>
      </c>
      <c r="J36" s="95">
        <v>0.11</v>
      </c>
      <c r="K36" s="48">
        <f t="shared" si="21"/>
        <v>2.1945000000000001</v>
      </c>
      <c r="L36" s="39">
        <f t="shared" si="22"/>
        <v>238.8015</v>
      </c>
      <c r="M36" s="39">
        <f t="shared" si="23"/>
        <v>188.727</v>
      </c>
      <c r="N36" s="39">
        <f t="shared" si="24"/>
        <v>20.298127500000003</v>
      </c>
      <c r="O36" s="39">
        <f t="shared" si="25"/>
        <v>21.376425000000001</v>
      </c>
      <c r="P36" s="39">
        <f t="shared" si="26"/>
        <v>37.745400000000004</v>
      </c>
      <c r="Q36" s="39">
        <f t="shared" si="27"/>
        <v>47.760300000000001</v>
      </c>
      <c r="R36" s="38">
        <f t="shared" si="28"/>
        <v>554.70875250000006</v>
      </c>
      <c r="S36" s="117"/>
    </row>
    <row r="37" spans="1:19" s="3" customFormat="1" ht="15.75" x14ac:dyDescent="0.25">
      <c r="A37" s="14">
        <f>IF(E37=0,"",1+MAX(A$9:A36))</f>
        <v>21</v>
      </c>
      <c r="B37" s="5"/>
      <c r="C37" s="85" t="s">
        <v>68</v>
      </c>
      <c r="D37" s="10">
        <v>47</v>
      </c>
      <c r="E37" s="10" t="s">
        <v>15</v>
      </c>
      <c r="F37" s="46">
        <f t="shared" si="14"/>
        <v>0.05</v>
      </c>
      <c r="G37" s="80">
        <f t="shared" si="20"/>
        <v>49.35</v>
      </c>
      <c r="H37" s="47">
        <v>19.124166666666667</v>
      </c>
      <c r="I37" s="47">
        <v>86</v>
      </c>
      <c r="J37" s="95">
        <v>0.125</v>
      </c>
      <c r="K37" s="48">
        <f t="shared" si="21"/>
        <v>6.1687500000000002</v>
      </c>
      <c r="L37" s="39">
        <f t="shared" si="22"/>
        <v>943.77762500000006</v>
      </c>
      <c r="M37" s="39">
        <f t="shared" si="23"/>
        <v>530.51250000000005</v>
      </c>
      <c r="N37" s="39">
        <f t="shared" si="24"/>
        <v>80.221098125000012</v>
      </c>
      <c r="O37" s="39">
        <f t="shared" si="25"/>
        <v>73.714506249999999</v>
      </c>
      <c r="P37" s="39">
        <f t="shared" si="26"/>
        <v>106.10250000000002</v>
      </c>
      <c r="Q37" s="39">
        <f t="shared" si="27"/>
        <v>188.75552500000003</v>
      </c>
      <c r="R37" s="38">
        <f t="shared" si="28"/>
        <v>1923.0837543749999</v>
      </c>
      <c r="S37" s="117"/>
    </row>
    <row r="38" spans="1:19" s="3" customFormat="1" ht="15.75" x14ac:dyDescent="0.25">
      <c r="A38" s="14">
        <f>IF(E38=0,"",1+MAX(A$9:A37))</f>
        <v>22</v>
      </c>
      <c r="B38" s="5"/>
      <c r="C38" s="85" t="s">
        <v>69</v>
      </c>
      <c r="D38" s="10">
        <v>59</v>
      </c>
      <c r="E38" s="10" t="s">
        <v>15</v>
      </c>
      <c r="F38" s="46">
        <f t="shared" si="14"/>
        <v>0.05</v>
      </c>
      <c r="G38" s="80">
        <f t="shared" si="20"/>
        <v>61.95</v>
      </c>
      <c r="H38" s="47">
        <v>11.172000000000001</v>
      </c>
      <c r="I38" s="47">
        <v>86</v>
      </c>
      <c r="J38" s="95">
        <v>0.108</v>
      </c>
      <c r="K38" s="48">
        <f t="shared" si="21"/>
        <v>6.6905999999999999</v>
      </c>
      <c r="L38" s="39">
        <f t="shared" si="22"/>
        <v>692.10540000000003</v>
      </c>
      <c r="M38" s="39">
        <f t="shared" si="23"/>
        <v>575.39159999999993</v>
      </c>
      <c r="N38" s="39">
        <f t="shared" si="24"/>
        <v>58.828959000000005</v>
      </c>
      <c r="O38" s="39">
        <f t="shared" si="25"/>
        <v>63.374849999999995</v>
      </c>
      <c r="P38" s="39">
        <f t="shared" si="26"/>
        <v>115.07831999999999</v>
      </c>
      <c r="Q38" s="39">
        <f t="shared" si="27"/>
        <v>138.42108000000002</v>
      </c>
      <c r="R38" s="38">
        <f t="shared" si="28"/>
        <v>1643.2002089999999</v>
      </c>
      <c r="S38" s="117"/>
    </row>
    <row r="39" spans="1:19" s="3" customFormat="1" ht="15.75" x14ac:dyDescent="0.25">
      <c r="A39" s="14">
        <f>IF(E39=0,"",1+MAX(A$9:A38))</f>
        <v>23</v>
      </c>
      <c r="B39" s="5"/>
      <c r="C39" s="85" t="s">
        <v>70</v>
      </c>
      <c r="D39" s="10">
        <v>41</v>
      </c>
      <c r="E39" s="10" t="s">
        <v>15</v>
      </c>
      <c r="F39" s="46">
        <f t="shared" si="14"/>
        <v>0.05</v>
      </c>
      <c r="G39" s="80">
        <f t="shared" si="20"/>
        <v>43.050000000000004</v>
      </c>
      <c r="H39" s="47">
        <v>19.124166666666667</v>
      </c>
      <c r="I39" s="47">
        <v>86</v>
      </c>
      <c r="J39" s="95">
        <v>0.125</v>
      </c>
      <c r="K39" s="48">
        <f t="shared" si="21"/>
        <v>5.3812500000000005</v>
      </c>
      <c r="L39" s="39">
        <f t="shared" si="22"/>
        <v>823.29537500000015</v>
      </c>
      <c r="M39" s="39">
        <f t="shared" si="23"/>
        <v>462.78750000000002</v>
      </c>
      <c r="N39" s="39">
        <f t="shared" si="24"/>
        <v>69.980106875000018</v>
      </c>
      <c r="O39" s="39">
        <f t="shared" si="25"/>
        <v>64.304143750000009</v>
      </c>
      <c r="P39" s="39">
        <f t="shared" si="26"/>
        <v>92.557500000000005</v>
      </c>
      <c r="Q39" s="39">
        <f t="shared" si="27"/>
        <v>164.65907500000003</v>
      </c>
      <c r="R39" s="38">
        <f t="shared" si="28"/>
        <v>1677.5837006250003</v>
      </c>
      <c r="S39" s="117"/>
    </row>
    <row r="40" spans="1:19" s="3" customFormat="1" ht="15.75" x14ac:dyDescent="0.25">
      <c r="A40" s="14">
        <f>IF(E40=0,"",1+MAX(A$9:A39))</f>
        <v>24</v>
      </c>
      <c r="B40" s="5"/>
      <c r="C40" s="85" t="s">
        <v>71</v>
      </c>
      <c r="D40" s="10">
        <v>7</v>
      </c>
      <c r="E40" s="10" t="s">
        <v>15</v>
      </c>
      <c r="F40" s="46">
        <f t="shared" si="14"/>
        <v>0.05</v>
      </c>
      <c r="G40" s="80">
        <f t="shared" si="20"/>
        <v>7.3500000000000005</v>
      </c>
      <c r="H40" s="47">
        <v>19.124166666666667</v>
      </c>
      <c r="I40" s="47">
        <v>86</v>
      </c>
      <c r="J40" s="95">
        <v>0.125</v>
      </c>
      <c r="K40" s="48">
        <f t="shared" si="21"/>
        <v>0.91875000000000007</v>
      </c>
      <c r="L40" s="39">
        <f t="shared" si="22"/>
        <v>140.56262500000003</v>
      </c>
      <c r="M40" s="39">
        <f t="shared" si="23"/>
        <v>79.012500000000003</v>
      </c>
      <c r="N40" s="39">
        <f t="shared" si="24"/>
        <v>11.947823125000003</v>
      </c>
      <c r="O40" s="39">
        <f t="shared" si="25"/>
        <v>10.978756250000002</v>
      </c>
      <c r="P40" s="39">
        <f t="shared" si="26"/>
        <v>15.802500000000002</v>
      </c>
      <c r="Q40" s="39">
        <f t="shared" si="27"/>
        <v>28.112525000000005</v>
      </c>
      <c r="R40" s="38">
        <f t="shared" si="28"/>
        <v>286.41672937500005</v>
      </c>
      <c r="S40" s="117"/>
    </row>
    <row r="41" spans="1:19" s="3" customFormat="1" ht="15.75" x14ac:dyDescent="0.25">
      <c r="A41" s="14" t="str">
        <f>IF(E41=0,"",1+MAX(A$9:A40))</f>
        <v/>
      </c>
      <c r="B41" s="5"/>
      <c r="C41" s="86" t="s">
        <v>72</v>
      </c>
      <c r="D41" s="10"/>
      <c r="E41" s="10"/>
      <c r="F41" s="46" t="str">
        <f t="shared" si="14"/>
        <v/>
      </c>
      <c r="G41" s="80" t="str">
        <f t="shared" si="20"/>
        <v/>
      </c>
      <c r="H41" s="47"/>
      <c r="I41" s="47"/>
      <c r="J41" s="95"/>
      <c r="K41" s="48" t="str">
        <f t="shared" si="21"/>
        <v/>
      </c>
      <c r="L41" s="39" t="str">
        <f t="shared" si="22"/>
        <v/>
      </c>
      <c r="M41" s="39" t="str">
        <f t="shared" si="23"/>
        <v/>
      </c>
      <c r="N41" s="39" t="str">
        <f t="shared" si="24"/>
        <v/>
      </c>
      <c r="O41" s="39" t="str">
        <f t="shared" si="25"/>
        <v/>
      </c>
      <c r="P41" s="39" t="str">
        <f t="shared" si="26"/>
        <v/>
      </c>
      <c r="Q41" s="39" t="str">
        <f t="shared" si="27"/>
        <v/>
      </c>
      <c r="R41" s="38" t="str">
        <f t="shared" si="28"/>
        <v/>
      </c>
      <c r="S41" s="117"/>
    </row>
    <row r="42" spans="1:19" s="3" customFormat="1" ht="15.75" x14ac:dyDescent="0.25">
      <c r="A42" s="14">
        <f>IF(E42=0,"",1+MAX(A$9:A41))</f>
        <v>25</v>
      </c>
      <c r="B42" s="5"/>
      <c r="C42" s="85" t="s">
        <v>73</v>
      </c>
      <c r="D42" s="10">
        <f>8*30</f>
        <v>240</v>
      </c>
      <c r="E42" s="10" t="s">
        <v>15</v>
      </c>
      <c r="F42" s="46">
        <f t="shared" si="14"/>
        <v>0.05</v>
      </c>
      <c r="G42" s="80">
        <f t="shared" si="20"/>
        <v>252</v>
      </c>
      <c r="H42" s="47">
        <v>11.97</v>
      </c>
      <c r="I42" s="47">
        <v>86</v>
      </c>
      <c r="J42" s="95">
        <v>0.11</v>
      </c>
      <c r="K42" s="48">
        <f t="shared" si="21"/>
        <v>27.72</v>
      </c>
      <c r="L42" s="39">
        <f t="shared" si="22"/>
        <v>3016.44</v>
      </c>
      <c r="M42" s="39">
        <f t="shared" si="23"/>
        <v>2383.92</v>
      </c>
      <c r="N42" s="39">
        <f t="shared" si="24"/>
        <v>256.3974</v>
      </c>
      <c r="O42" s="39">
        <f t="shared" si="25"/>
        <v>270.01800000000003</v>
      </c>
      <c r="P42" s="39">
        <f t="shared" si="26"/>
        <v>476.78400000000005</v>
      </c>
      <c r="Q42" s="39">
        <f t="shared" si="27"/>
        <v>603.28800000000001</v>
      </c>
      <c r="R42" s="38">
        <f t="shared" si="28"/>
        <v>7006.8474000000006</v>
      </c>
      <c r="S42" s="117"/>
    </row>
    <row r="43" spans="1:19" s="3" customFormat="1" ht="15.75" x14ac:dyDescent="0.25">
      <c r="A43" s="14">
        <f>IF(E43=0,"",1+MAX(A$9:A42))</f>
        <v>26</v>
      </c>
      <c r="B43" s="5"/>
      <c r="C43" s="85" t="s">
        <v>74</v>
      </c>
      <c r="D43" s="10">
        <f>8*20</f>
        <v>160</v>
      </c>
      <c r="E43" s="10" t="s">
        <v>15</v>
      </c>
      <c r="F43" s="46">
        <f t="shared" si="14"/>
        <v>0.05</v>
      </c>
      <c r="G43" s="80">
        <f t="shared" si="20"/>
        <v>168</v>
      </c>
      <c r="H43" s="47">
        <v>1.18</v>
      </c>
      <c r="I43" s="47">
        <v>86</v>
      </c>
      <c r="J43" s="95">
        <v>4.2000000000000003E-2</v>
      </c>
      <c r="K43" s="48">
        <f t="shared" si="21"/>
        <v>7.056</v>
      </c>
      <c r="L43" s="39">
        <f t="shared" si="22"/>
        <v>198.23999999999998</v>
      </c>
      <c r="M43" s="39">
        <f t="shared" si="23"/>
        <v>606.81600000000003</v>
      </c>
      <c r="N43" s="39">
        <f t="shared" si="24"/>
        <v>16.8504</v>
      </c>
      <c r="O43" s="39">
        <f t="shared" si="25"/>
        <v>40.252800000000008</v>
      </c>
      <c r="P43" s="39">
        <f t="shared" si="26"/>
        <v>121.36320000000001</v>
      </c>
      <c r="Q43" s="39">
        <f t="shared" si="27"/>
        <v>39.647999999999996</v>
      </c>
      <c r="R43" s="38">
        <f t="shared" si="28"/>
        <v>1023.1704000000001</v>
      </c>
      <c r="S43" s="117"/>
    </row>
    <row r="44" spans="1:19" s="3" customFormat="1" ht="15.75" x14ac:dyDescent="0.25">
      <c r="A44" s="14">
        <f>IF(E44=0,"",1+MAX(A$9:A43))</f>
        <v>27</v>
      </c>
      <c r="B44" s="5"/>
      <c r="C44" s="85" t="s">
        <v>75</v>
      </c>
      <c r="D44" s="10">
        <f>8*20</f>
        <v>160</v>
      </c>
      <c r="E44" s="10" t="s">
        <v>15</v>
      </c>
      <c r="F44" s="46">
        <f t="shared" si="14"/>
        <v>0.05</v>
      </c>
      <c r="G44" s="80">
        <f t="shared" si="20"/>
        <v>168</v>
      </c>
      <c r="H44" s="47">
        <v>1.18</v>
      </c>
      <c r="I44" s="47">
        <v>86</v>
      </c>
      <c r="J44" s="95">
        <v>4.2000000000000003E-2</v>
      </c>
      <c r="K44" s="48">
        <f t="shared" si="21"/>
        <v>7.056</v>
      </c>
      <c r="L44" s="39">
        <f t="shared" si="22"/>
        <v>198.23999999999998</v>
      </c>
      <c r="M44" s="39">
        <f t="shared" si="23"/>
        <v>606.81600000000003</v>
      </c>
      <c r="N44" s="39">
        <f t="shared" si="24"/>
        <v>16.8504</v>
      </c>
      <c r="O44" s="39">
        <f t="shared" si="25"/>
        <v>40.252800000000008</v>
      </c>
      <c r="P44" s="39">
        <f t="shared" si="26"/>
        <v>121.36320000000001</v>
      </c>
      <c r="Q44" s="39">
        <f t="shared" si="27"/>
        <v>39.647999999999996</v>
      </c>
      <c r="R44" s="38">
        <f t="shared" si="28"/>
        <v>1023.1704000000001</v>
      </c>
      <c r="S44" s="117"/>
    </row>
    <row r="45" spans="1:19" s="3" customFormat="1" ht="15.75" x14ac:dyDescent="0.25">
      <c r="A45" s="14" t="str">
        <f>IF(E45=0,"",1+MAX(A$9:A44))</f>
        <v/>
      </c>
      <c r="B45" s="5"/>
      <c r="C45" s="86" t="s">
        <v>76</v>
      </c>
      <c r="D45" s="10"/>
      <c r="E45" s="10"/>
      <c r="F45" s="46" t="str">
        <f t="shared" si="14"/>
        <v/>
      </c>
      <c r="G45" s="80" t="str">
        <f t="shared" si="20"/>
        <v/>
      </c>
      <c r="H45" s="47"/>
      <c r="I45" s="47"/>
      <c r="J45" s="95"/>
      <c r="K45" s="48" t="str">
        <f t="shared" si="21"/>
        <v/>
      </c>
      <c r="L45" s="39" t="str">
        <f t="shared" si="22"/>
        <v/>
      </c>
      <c r="M45" s="39" t="str">
        <f t="shared" si="23"/>
        <v/>
      </c>
      <c r="N45" s="39" t="str">
        <f t="shared" si="24"/>
        <v/>
      </c>
      <c r="O45" s="39" t="str">
        <f t="shared" si="25"/>
        <v/>
      </c>
      <c r="P45" s="39" t="str">
        <f t="shared" si="26"/>
        <v/>
      </c>
      <c r="Q45" s="39" t="str">
        <f t="shared" si="27"/>
        <v/>
      </c>
      <c r="R45" s="38" t="str">
        <f t="shared" si="28"/>
        <v/>
      </c>
      <c r="S45" s="117"/>
    </row>
    <row r="46" spans="1:19" s="3" customFormat="1" ht="15.75" x14ac:dyDescent="0.25">
      <c r="A46" s="14">
        <f>IF(E46=0,"",1+MAX(A$9:A45))</f>
        <v>28</v>
      </c>
      <c r="B46" s="5"/>
      <c r="C46" s="85" t="s">
        <v>77</v>
      </c>
      <c r="D46" s="10">
        <v>602</v>
      </c>
      <c r="E46" s="10" t="s">
        <v>15</v>
      </c>
      <c r="F46" s="46">
        <f t="shared" si="14"/>
        <v>0.05</v>
      </c>
      <c r="G46" s="80">
        <f t="shared" si="20"/>
        <v>632.1</v>
      </c>
      <c r="H46" s="47">
        <v>3.7100000000000004</v>
      </c>
      <c r="I46" s="47">
        <v>86</v>
      </c>
      <c r="J46" s="95">
        <v>4.9000000000000002E-2</v>
      </c>
      <c r="K46" s="48">
        <f t="shared" si="21"/>
        <v>30.972900000000003</v>
      </c>
      <c r="L46" s="39">
        <f t="shared" si="22"/>
        <v>2345.0910000000003</v>
      </c>
      <c r="M46" s="39">
        <f t="shared" si="23"/>
        <v>2663.6694000000002</v>
      </c>
      <c r="N46" s="39">
        <f t="shared" si="24"/>
        <v>199.33273500000004</v>
      </c>
      <c r="O46" s="39">
        <f t="shared" si="25"/>
        <v>250.43802000000005</v>
      </c>
      <c r="P46" s="39">
        <f t="shared" si="26"/>
        <v>532.73388000000011</v>
      </c>
      <c r="Q46" s="39">
        <f t="shared" si="27"/>
        <v>469.01820000000009</v>
      </c>
      <c r="R46" s="38">
        <f t="shared" si="28"/>
        <v>6460.2832350000008</v>
      </c>
      <c r="S46" s="117"/>
    </row>
    <row r="47" spans="1:19" s="3" customFormat="1" ht="15.75" x14ac:dyDescent="0.25">
      <c r="A47" s="14">
        <f>IF(E47=0,"",1+MAX(A$9:A46))</f>
        <v>29</v>
      </c>
      <c r="B47" s="5"/>
      <c r="C47" s="85" t="s">
        <v>78</v>
      </c>
      <c r="D47" s="10">
        <v>796</v>
      </c>
      <c r="E47" s="10" t="s">
        <v>15</v>
      </c>
      <c r="F47" s="46">
        <f t="shared" si="14"/>
        <v>0.05</v>
      </c>
      <c r="G47" s="80">
        <f t="shared" si="20"/>
        <v>835.80000000000007</v>
      </c>
      <c r="H47" s="47">
        <v>3.18</v>
      </c>
      <c r="I47" s="47">
        <v>86</v>
      </c>
      <c r="J47" s="95">
        <v>4.5999999999999999E-2</v>
      </c>
      <c r="K47" s="48">
        <f t="shared" si="21"/>
        <v>38.446800000000003</v>
      </c>
      <c r="L47" s="39">
        <f t="shared" si="22"/>
        <v>2657.8440000000005</v>
      </c>
      <c r="M47" s="39">
        <f t="shared" si="23"/>
        <v>3306.4248000000002</v>
      </c>
      <c r="N47" s="39">
        <f t="shared" si="24"/>
        <v>225.91674000000006</v>
      </c>
      <c r="O47" s="39">
        <f t="shared" si="25"/>
        <v>298.21344000000005</v>
      </c>
      <c r="P47" s="39">
        <f t="shared" si="26"/>
        <v>661.28496000000007</v>
      </c>
      <c r="Q47" s="39">
        <f t="shared" si="27"/>
        <v>531.56880000000012</v>
      </c>
      <c r="R47" s="38">
        <f t="shared" si="28"/>
        <v>7681.2527400000008</v>
      </c>
      <c r="S47" s="117"/>
    </row>
    <row r="48" spans="1:19" s="3" customFormat="1" ht="15.75" x14ac:dyDescent="0.25">
      <c r="A48" s="14">
        <f>IF(E48=0,"",1+MAX(A$9:A47))</f>
        <v>30</v>
      </c>
      <c r="B48" s="5"/>
      <c r="C48" s="85" t="s">
        <v>79</v>
      </c>
      <c r="D48" s="87">
        <f>62/1.33+1</f>
        <v>47.616541353383454</v>
      </c>
      <c r="E48" s="10" t="s">
        <v>15</v>
      </c>
      <c r="F48" s="46">
        <f t="shared" si="14"/>
        <v>0.05</v>
      </c>
      <c r="G48" s="80">
        <f t="shared" si="20"/>
        <v>49.997368421052627</v>
      </c>
      <c r="H48" s="47">
        <v>2.38</v>
      </c>
      <c r="I48" s="47">
        <v>86</v>
      </c>
      <c r="J48" s="95">
        <v>4.2999999999999997E-2</v>
      </c>
      <c r="K48" s="48">
        <f t="shared" si="21"/>
        <v>2.1498868421052628</v>
      </c>
      <c r="L48" s="39">
        <f t="shared" si="22"/>
        <v>118.99373684210525</v>
      </c>
      <c r="M48" s="39">
        <f t="shared" si="23"/>
        <v>184.89026842105261</v>
      </c>
      <c r="N48" s="39">
        <f t="shared" si="24"/>
        <v>10.114467631578947</v>
      </c>
      <c r="O48" s="39">
        <f t="shared" si="25"/>
        <v>15.194200263157894</v>
      </c>
      <c r="P48" s="39">
        <f t="shared" si="26"/>
        <v>36.978053684210522</v>
      </c>
      <c r="Q48" s="39">
        <f t="shared" si="27"/>
        <v>23.798747368421051</v>
      </c>
      <c r="R48" s="38">
        <f t="shared" si="28"/>
        <v>389.96947421052624</v>
      </c>
      <c r="S48" s="117"/>
    </row>
    <row r="49" spans="1:19" s="3" customFormat="1" ht="15.75" x14ac:dyDescent="0.25">
      <c r="A49" s="14">
        <f>IF(E49=0,"",1+MAX(A$9:A48))</f>
        <v>31</v>
      </c>
      <c r="B49" s="5"/>
      <c r="C49" s="85" t="s">
        <v>80</v>
      </c>
      <c r="D49" s="10">
        <v>1362</v>
      </c>
      <c r="E49" s="10" t="s">
        <v>16</v>
      </c>
      <c r="F49" s="46">
        <f t="shared" si="14"/>
        <v>0.05</v>
      </c>
      <c r="G49" s="80">
        <f t="shared" si="20"/>
        <v>1430.1000000000001</v>
      </c>
      <c r="H49" s="47">
        <v>0.96</v>
      </c>
      <c r="I49" s="47">
        <v>86</v>
      </c>
      <c r="J49" s="95">
        <v>1.2E-2</v>
      </c>
      <c r="K49" s="48">
        <f t="shared" si="21"/>
        <v>17.161200000000001</v>
      </c>
      <c r="L49" s="39">
        <f t="shared" si="22"/>
        <v>1372.8960000000002</v>
      </c>
      <c r="M49" s="39">
        <f t="shared" si="23"/>
        <v>1475.8632</v>
      </c>
      <c r="N49" s="39">
        <f t="shared" si="24"/>
        <v>116.69616000000002</v>
      </c>
      <c r="O49" s="39">
        <f t="shared" si="25"/>
        <v>142.43796000000003</v>
      </c>
      <c r="P49" s="39">
        <f t="shared" si="26"/>
        <v>295.17264</v>
      </c>
      <c r="Q49" s="39">
        <f t="shared" si="27"/>
        <v>274.57920000000007</v>
      </c>
      <c r="R49" s="38">
        <f t="shared" si="28"/>
        <v>3677.6451600000009</v>
      </c>
      <c r="S49" s="117"/>
    </row>
    <row r="50" spans="1:19" s="3" customFormat="1" ht="15.75" x14ac:dyDescent="0.25">
      <c r="A50" s="14">
        <f>IF(E50=0,"",1+MAX(A$9:A49))</f>
        <v>32</v>
      </c>
      <c r="B50" s="5"/>
      <c r="C50" s="85" t="s">
        <v>81</v>
      </c>
      <c r="D50" s="10">
        <v>179</v>
      </c>
      <c r="E50" s="10" t="s">
        <v>16</v>
      </c>
      <c r="F50" s="46">
        <f t="shared" si="14"/>
        <v>0.05</v>
      </c>
      <c r="G50" s="80">
        <f t="shared" si="20"/>
        <v>187.95000000000002</v>
      </c>
      <c r="H50" s="47">
        <v>6.1</v>
      </c>
      <c r="I50" s="47">
        <v>86</v>
      </c>
      <c r="J50" s="95">
        <v>8.5000000000000006E-2</v>
      </c>
      <c r="K50" s="48">
        <f t="shared" si="21"/>
        <v>15.975750000000003</v>
      </c>
      <c r="L50" s="39">
        <f t="shared" si="22"/>
        <v>1146.4950000000001</v>
      </c>
      <c r="M50" s="39">
        <f t="shared" si="23"/>
        <v>1373.9145000000001</v>
      </c>
      <c r="N50" s="39">
        <f t="shared" si="24"/>
        <v>97.452075000000022</v>
      </c>
      <c r="O50" s="39">
        <f t="shared" si="25"/>
        <v>126.02047500000002</v>
      </c>
      <c r="P50" s="39">
        <f t="shared" si="26"/>
        <v>274.78290000000004</v>
      </c>
      <c r="Q50" s="39">
        <f t="shared" si="27"/>
        <v>229.29900000000004</v>
      </c>
      <c r="R50" s="38">
        <f t="shared" si="28"/>
        <v>3247.9639500000003</v>
      </c>
      <c r="S50" s="117"/>
    </row>
    <row r="51" spans="1:19" s="3" customFormat="1" ht="15.75" x14ac:dyDescent="0.25">
      <c r="A51" s="14" t="str">
        <f>IF(E51=0,"",1+MAX(A$9:A50))</f>
        <v/>
      </c>
      <c r="B51" s="5"/>
      <c r="C51" s="86" t="s">
        <v>54</v>
      </c>
      <c r="D51" s="10"/>
      <c r="E51" s="10"/>
      <c r="F51" s="46" t="str">
        <f t="shared" si="14"/>
        <v/>
      </c>
      <c r="G51" s="80" t="str">
        <f t="shared" si="20"/>
        <v/>
      </c>
      <c r="H51" s="47"/>
      <c r="I51" s="47"/>
      <c r="J51" s="95"/>
      <c r="K51" s="48" t="str">
        <f t="shared" si="21"/>
        <v/>
      </c>
      <c r="L51" s="39" t="str">
        <f t="shared" si="22"/>
        <v/>
      </c>
      <c r="M51" s="39" t="str">
        <f t="shared" si="23"/>
        <v/>
      </c>
      <c r="N51" s="39" t="str">
        <f t="shared" si="24"/>
        <v/>
      </c>
      <c r="O51" s="39" t="str">
        <f t="shared" si="25"/>
        <v/>
      </c>
      <c r="P51" s="39" t="str">
        <f t="shared" si="26"/>
        <v/>
      </c>
      <c r="Q51" s="39" t="str">
        <f t="shared" si="27"/>
        <v/>
      </c>
      <c r="R51" s="38" t="str">
        <f t="shared" si="28"/>
        <v/>
      </c>
      <c r="S51" s="117"/>
    </row>
    <row r="52" spans="1:19" s="3" customFormat="1" ht="15.75" x14ac:dyDescent="0.25">
      <c r="A52" s="14">
        <f>IF(E52=0,"",1+MAX(A$9:A51))</f>
        <v>33</v>
      </c>
      <c r="B52" s="5"/>
      <c r="C52" s="85" t="s">
        <v>82</v>
      </c>
      <c r="D52" s="10">
        <v>2</v>
      </c>
      <c r="E52" s="10" t="s">
        <v>19</v>
      </c>
      <c r="F52" s="46">
        <f t="shared" si="14"/>
        <v>0</v>
      </c>
      <c r="G52" s="80">
        <f t="shared" si="20"/>
        <v>2</v>
      </c>
      <c r="H52" s="47">
        <v>60</v>
      </c>
      <c r="I52" s="47">
        <v>86</v>
      </c>
      <c r="J52" s="95">
        <v>0.65</v>
      </c>
      <c r="K52" s="48">
        <f t="shared" si="21"/>
        <v>1.3</v>
      </c>
      <c r="L52" s="39">
        <f t="shared" si="22"/>
        <v>120</v>
      </c>
      <c r="M52" s="39">
        <f t="shared" si="23"/>
        <v>111.8</v>
      </c>
      <c r="N52" s="39">
        <f t="shared" si="24"/>
        <v>10.200000000000001</v>
      </c>
      <c r="O52" s="39">
        <f t="shared" si="25"/>
        <v>11.590000000000002</v>
      </c>
      <c r="P52" s="39">
        <f t="shared" si="26"/>
        <v>22.36</v>
      </c>
      <c r="Q52" s="39">
        <f t="shared" si="27"/>
        <v>24</v>
      </c>
      <c r="R52" s="38">
        <f t="shared" si="28"/>
        <v>299.95</v>
      </c>
      <c r="S52" s="117"/>
    </row>
    <row r="53" spans="1:19" s="3" customFormat="1" ht="15.75" x14ac:dyDescent="0.25">
      <c r="A53" s="14">
        <f>IF(E53=0,"",1+MAX(A$9:A52))</f>
        <v>34</v>
      </c>
      <c r="B53" s="5"/>
      <c r="C53" s="85" t="s">
        <v>55</v>
      </c>
      <c r="D53" s="10">
        <v>6</v>
      </c>
      <c r="E53" s="10" t="s">
        <v>19</v>
      </c>
      <c r="F53" s="46">
        <f t="shared" si="14"/>
        <v>0</v>
      </c>
      <c r="G53" s="80">
        <f t="shared" si="20"/>
        <v>6</v>
      </c>
      <c r="H53" s="47">
        <v>69.989999999999995</v>
      </c>
      <c r="I53" s="47">
        <v>86</v>
      </c>
      <c r="J53" s="95">
        <v>0.65</v>
      </c>
      <c r="K53" s="48">
        <f t="shared" si="21"/>
        <v>3.9000000000000004</v>
      </c>
      <c r="L53" s="39">
        <f t="shared" si="22"/>
        <v>419.93999999999994</v>
      </c>
      <c r="M53" s="39">
        <f t="shared" si="23"/>
        <v>335.40000000000003</v>
      </c>
      <c r="N53" s="39">
        <f t="shared" si="24"/>
        <v>35.694899999999997</v>
      </c>
      <c r="O53" s="39">
        <f t="shared" si="25"/>
        <v>37.766999999999996</v>
      </c>
      <c r="P53" s="39">
        <f t="shared" si="26"/>
        <v>67.080000000000013</v>
      </c>
      <c r="Q53" s="39">
        <f t="shared" si="27"/>
        <v>83.988</v>
      </c>
      <c r="R53" s="38">
        <f t="shared" si="28"/>
        <v>979.86989999999992</v>
      </c>
      <c r="S53" s="117"/>
    </row>
    <row r="54" spans="1:19" s="3" customFormat="1" ht="15.75" x14ac:dyDescent="0.25">
      <c r="A54" s="14">
        <f>IF(E54=0,"",1+MAX(A$9:A53))</f>
        <v>35</v>
      </c>
      <c r="B54" s="5"/>
      <c r="C54" s="85" t="s">
        <v>83</v>
      </c>
      <c r="D54" s="10">
        <v>12</v>
      </c>
      <c r="E54" s="10" t="s">
        <v>19</v>
      </c>
      <c r="F54" s="46">
        <f t="shared" si="14"/>
        <v>0</v>
      </c>
      <c r="G54" s="80">
        <f t="shared" si="20"/>
        <v>12</v>
      </c>
      <c r="H54" s="47">
        <v>60</v>
      </c>
      <c r="I54" s="47">
        <v>86</v>
      </c>
      <c r="J54" s="95">
        <v>0.65</v>
      </c>
      <c r="K54" s="48">
        <f t="shared" si="21"/>
        <v>7.8000000000000007</v>
      </c>
      <c r="L54" s="39">
        <f t="shared" si="22"/>
        <v>720</v>
      </c>
      <c r="M54" s="39">
        <f t="shared" si="23"/>
        <v>670.80000000000007</v>
      </c>
      <c r="N54" s="39">
        <f t="shared" si="24"/>
        <v>61.2</v>
      </c>
      <c r="O54" s="39">
        <f t="shared" si="25"/>
        <v>69.540000000000006</v>
      </c>
      <c r="P54" s="39">
        <f t="shared" si="26"/>
        <v>134.16000000000003</v>
      </c>
      <c r="Q54" s="39">
        <f t="shared" si="27"/>
        <v>144</v>
      </c>
      <c r="R54" s="38">
        <f t="shared" si="28"/>
        <v>1799.7000000000003</v>
      </c>
      <c r="S54" s="117"/>
    </row>
    <row r="55" spans="1:19" s="3" customFormat="1" ht="15.75" x14ac:dyDescent="0.25">
      <c r="A55" s="14">
        <f>IF(E55=0,"",1+MAX(A$9:A54))</f>
        <v>36</v>
      </c>
      <c r="B55" s="5"/>
      <c r="C55" s="85" t="s">
        <v>84</v>
      </c>
      <c r="D55" s="10">
        <v>2</v>
      </c>
      <c r="E55" s="10" t="s">
        <v>19</v>
      </c>
      <c r="F55" s="46">
        <f t="shared" si="14"/>
        <v>0</v>
      </c>
      <c r="G55" s="80">
        <f t="shared" si="20"/>
        <v>2</v>
      </c>
      <c r="H55" s="47">
        <v>60</v>
      </c>
      <c r="I55" s="47">
        <v>86</v>
      </c>
      <c r="J55" s="95">
        <v>0.65</v>
      </c>
      <c r="K55" s="48">
        <f t="shared" si="21"/>
        <v>1.3</v>
      </c>
      <c r="L55" s="39">
        <f t="shared" si="22"/>
        <v>120</v>
      </c>
      <c r="M55" s="39">
        <f t="shared" si="23"/>
        <v>111.8</v>
      </c>
      <c r="N55" s="39">
        <f t="shared" si="24"/>
        <v>10.200000000000001</v>
      </c>
      <c r="O55" s="39">
        <f t="shared" si="25"/>
        <v>11.590000000000002</v>
      </c>
      <c r="P55" s="39">
        <f t="shared" si="26"/>
        <v>22.36</v>
      </c>
      <c r="Q55" s="39">
        <f t="shared" si="27"/>
        <v>24</v>
      </c>
      <c r="R55" s="38">
        <f t="shared" si="28"/>
        <v>299.95</v>
      </c>
      <c r="S55" s="117"/>
    </row>
    <row r="56" spans="1:19" s="3" customFormat="1" ht="15.75" x14ac:dyDescent="0.25">
      <c r="A56" s="14">
        <f>IF(E56=0,"",1+MAX(A$9:A55))</f>
        <v>37</v>
      </c>
      <c r="B56" s="5"/>
      <c r="C56" s="85" t="s">
        <v>85</v>
      </c>
      <c r="D56" s="10">
        <f>8*50</f>
        <v>400</v>
      </c>
      <c r="E56" s="10" t="s">
        <v>16</v>
      </c>
      <c r="F56" s="46">
        <f t="shared" si="14"/>
        <v>0.05</v>
      </c>
      <c r="G56" s="80">
        <f t="shared" si="20"/>
        <v>420</v>
      </c>
      <c r="H56" s="47">
        <v>0.59031250000000002</v>
      </c>
      <c r="I56" s="47">
        <v>86</v>
      </c>
      <c r="J56" s="95">
        <v>0.01</v>
      </c>
      <c r="K56" s="48">
        <f t="shared" si="21"/>
        <v>4.2</v>
      </c>
      <c r="L56" s="39">
        <f t="shared" si="22"/>
        <v>247.93125000000001</v>
      </c>
      <c r="M56" s="39">
        <f t="shared" si="23"/>
        <v>361.2</v>
      </c>
      <c r="N56" s="39">
        <f t="shared" si="24"/>
        <v>21.074156250000001</v>
      </c>
      <c r="O56" s="39">
        <f t="shared" si="25"/>
        <v>30.456562500000004</v>
      </c>
      <c r="P56" s="39">
        <f t="shared" si="26"/>
        <v>72.239999999999995</v>
      </c>
      <c r="Q56" s="39">
        <f t="shared" si="27"/>
        <v>49.586250000000007</v>
      </c>
      <c r="R56" s="38">
        <f t="shared" si="28"/>
        <v>782.48821874999999</v>
      </c>
      <c r="S56" s="117"/>
    </row>
    <row r="57" spans="1:19" s="3" customFormat="1" ht="15.75" x14ac:dyDescent="0.25">
      <c r="A57" s="14">
        <f>IF(E57=0,"",1+MAX(A$9:A56))</f>
        <v>38</v>
      </c>
      <c r="B57" s="5"/>
      <c r="C57" s="85" t="s">
        <v>86</v>
      </c>
      <c r="D57" s="10">
        <f>8*35</f>
        <v>280</v>
      </c>
      <c r="E57" s="10" t="s">
        <v>16</v>
      </c>
      <c r="F57" s="46">
        <f t="shared" si="14"/>
        <v>0.05</v>
      </c>
      <c r="G57" s="80">
        <f t="shared" si="20"/>
        <v>294</v>
      </c>
      <c r="H57" s="47">
        <v>0.96</v>
      </c>
      <c r="I57" s="47">
        <v>86</v>
      </c>
      <c r="J57" s="95">
        <v>1.2E-2</v>
      </c>
      <c r="K57" s="48">
        <f t="shared" si="21"/>
        <v>3.528</v>
      </c>
      <c r="L57" s="39">
        <f t="shared" si="22"/>
        <v>282.24</v>
      </c>
      <c r="M57" s="39">
        <f t="shared" si="23"/>
        <v>303.40800000000002</v>
      </c>
      <c r="N57" s="39">
        <f t="shared" si="24"/>
        <v>23.990400000000001</v>
      </c>
      <c r="O57" s="39">
        <f t="shared" si="25"/>
        <v>29.282400000000003</v>
      </c>
      <c r="P57" s="39">
        <f t="shared" si="26"/>
        <v>60.681600000000003</v>
      </c>
      <c r="Q57" s="39">
        <f t="shared" si="27"/>
        <v>56.448000000000008</v>
      </c>
      <c r="R57" s="38">
        <f t="shared" si="28"/>
        <v>756.05040000000008</v>
      </c>
      <c r="S57" s="117"/>
    </row>
    <row r="58" spans="1:19" s="3" customFormat="1" ht="15.75" x14ac:dyDescent="0.25">
      <c r="A58" s="14">
        <f>IF(E58=0,"",1+MAX(A$9:A57))</f>
        <v>39</v>
      </c>
      <c r="B58" s="5"/>
      <c r="C58" s="85" t="s">
        <v>61</v>
      </c>
      <c r="D58" s="10">
        <f>8*46</f>
        <v>368</v>
      </c>
      <c r="E58" s="10" t="s">
        <v>16</v>
      </c>
      <c r="F58" s="46">
        <f t="shared" si="14"/>
        <v>0.05</v>
      </c>
      <c r="G58" s="80">
        <f t="shared" si="20"/>
        <v>386.40000000000003</v>
      </c>
      <c r="H58" s="47">
        <v>0.96</v>
      </c>
      <c r="I58" s="47">
        <v>86</v>
      </c>
      <c r="J58" s="95">
        <v>1.2E-2</v>
      </c>
      <c r="K58" s="48">
        <f t="shared" si="21"/>
        <v>4.6368000000000009</v>
      </c>
      <c r="L58" s="39">
        <f t="shared" si="22"/>
        <v>370.94400000000002</v>
      </c>
      <c r="M58" s="39">
        <f t="shared" si="23"/>
        <v>398.76480000000004</v>
      </c>
      <c r="N58" s="39">
        <f t="shared" si="24"/>
        <v>31.530240000000003</v>
      </c>
      <c r="O58" s="39">
        <f t="shared" si="25"/>
        <v>38.485440000000011</v>
      </c>
      <c r="P58" s="39">
        <f t="shared" si="26"/>
        <v>79.752960000000016</v>
      </c>
      <c r="Q58" s="39">
        <f t="shared" si="27"/>
        <v>74.188800000000001</v>
      </c>
      <c r="R58" s="38">
        <f t="shared" si="28"/>
        <v>993.66624000000024</v>
      </c>
      <c r="S58" s="117"/>
    </row>
    <row r="59" spans="1:19" s="3" customFormat="1" ht="15.75" x14ac:dyDescent="0.25">
      <c r="A59" s="14" t="str">
        <f>IF(E59=0,"",1+MAX(A$9:A58))</f>
        <v/>
      </c>
      <c r="B59" s="5"/>
      <c r="C59" s="84" t="s">
        <v>87</v>
      </c>
      <c r="D59" s="10"/>
      <c r="E59" s="10"/>
      <c r="F59" s="46" t="str">
        <f t="shared" si="14"/>
        <v/>
      </c>
      <c r="G59" s="80" t="str">
        <f t="shared" si="20"/>
        <v/>
      </c>
      <c r="H59" s="47"/>
      <c r="I59" s="47"/>
      <c r="J59" s="95"/>
      <c r="K59" s="48" t="str">
        <f t="shared" si="21"/>
        <v/>
      </c>
      <c r="L59" s="39" t="str">
        <f t="shared" si="22"/>
        <v/>
      </c>
      <c r="M59" s="39" t="str">
        <f t="shared" si="23"/>
        <v/>
      </c>
      <c r="N59" s="39" t="str">
        <f t="shared" si="24"/>
        <v/>
      </c>
      <c r="O59" s="39" t="str">
        <f t="shared" si="25"/>
        <v/>
      </c>
      <c r="P59" s="39" t="str">
        <f t="shared" si="26"/>
        <v/>
      </c>
      <c r="Q59" s="39" t="str">
        <f t="shared" si="27"/>
        <v/>
      </c>
      <c r="R59" s="38" t="str">
        <f t="shared" si="28"/>
        <v/>
      </c>
      <c r="S59" s="117"/>
    </row>
    <row r="60" spans="1:19" s="3" customFormat="1" ht="15.75" x14ac:dyDescent="0.25">
      <c r="A60" s="14" t="str">
        <f>IF(E60=0,"",1+MAX(A$9:A59))</f>
        <v/>
      </c>
      <c r="B60" s="5"/>
      <c r="C60" s="86" t="s">
        <v>63</v>
      </c>
      <c r="D60" s="10"/>
      <c r="E60" s="10"/>
      <c r="F60" s="46" t="str">
        <f t="shared" si="14"/>
        <v/>
      </c>
      <c r="G60" s="80" t="str">
        <f t="shared" si="20"/>
        <v/>
      </c>
      <c r="H60" s="47"/>
      <c r="I60" s="47"/>
      <c r="J60" s="95"/>
      <c r="K60" s="48" t="str">
        <f t="shared" si="21"/>
        <v/>
      </c>
      <c r="L60" s="39" t="str">
        <f t="shared" si="22"/>
        <v/>
      </c>
      <c r="M60" s="39" t="str">
        <f t="shared" si="23"/>
        <v/>
      </c>
      <c r="N60" s="39" t="str">
        <f t="shared" si="24"/>
        <v/>
      </c>
      <c r="O60" s="39" t="str">
        <f t="shared" si="25"/>
        <v/>
      </c>
      <c r="P60" s="39" t="str">
        <f t="shared" si="26"/>
        <v/>
      </c>
      <c r="Q60" s="39" t="str">
        <f t="shared" si="27"/>
        <v/>
      </c>
      <c r="R60" s="38" t="str">
        <f t="shared" si="28"/>
        <v/>
      </c>
      <c r="S60" s="117"/>
    </row>
    <row r="61" spans="1:19" s="3" customFormat="1" ht="15.75" x14ac:dyDescent="0.25">
      <c r="A61" s="14">
        <f>IF(E61=0,"",1+MAX(A$9:A60))</f>
        <v>40</v>
      </c>
      <c r="B61" s="5"/>
      <c r="C61" s="85" t="s">
        <v>70</v>
      </c>
      <c r="D61" s="10">
        <v>50</v>
      </c>
      <c r="E61" s="10" t="s">
        <v>15</v>
      </c>
      <c r="F61" s="46">
        <f t="shared" si="14"/>
        <v>0.05</v>
      </c>
      <c r="G61" s="80">
        <f t="shared" si="20"/>
        <v>52.5</v>
      </c>
      <c r="H61" s="47">
        <v>19.124166666666667</v>
      </c>
      <c r="I61" s="47">
        <v>86</v>
      </c>
      <c r="J61" s="95">
        <v>0.125</v>
      </c>
      <c r="K61" s="48">
        <f t="shared" si="21"/>
        <v>6.5625</v>
      </c>
      <c r="L61" s="39">
        <f t="shared" si="22"/>
        <v>1004.0187500000001</v>
      </c>
      <c r="M61" s="39">
        <f t="shared" si="23"/>
        <v>564.375</v>
      </c>
      <c r="N61" s="39">
        <f t="shared" si="24"/>
        <v>85.341593750000015</v>
      </c>
      <c r="O61" s="39">
        <f t="shared" si="25"/>
        <v>78.419687500000009</v>
      </c>
      <c r="P61" s="39">
        <f t="shared" si="26"/>
        <v>112.875</v>
      </c>
      <c r="Q61" s="39">
        <f t="shared" si="27"/>
        <v>200.80375000000004</v>
      </c>
      <c r="R61" s="38">
        <f t="shared" si="28"/>
        <v>2045.8337812500001</v>
      </c>
      <c r="S61" s="117"/>
    </row>
    <row r="62" spans="1:19" s="3" customFormat="1" ht="15.75" x14ac:dyDescent="0.25">
      <c r="A62" s="14">
        <f>IF(E62=0,"",1+MAX(A$9:A61))</f>
        <v>41</v>
      </c>
      <c r="B62" s="5"/>
      <c r="C62" s="85" t="s">
        <v>71</v>
      </c>
      <c r="D62" s="10">
        <v>8</v>
      </c>
      <c r="E62" s="10" t="s">
        <v>15</v>
      </c>
      <c r="F62" s="46">
        <f t="shared" si="14"/>
        <v>0.05</v>
      </c>
      <c r="G62" s="80">
        <f t="shared" si="20"/>
        <v>8.4</v>
      </c>
      <c r="H62" s="47">
        <v>19.124166666666667</v>
      </c>
      <c r="I62" s="47">
        <v>86</v>
      </c>
      <c r="J62" s="95">
        <v>0.125</v>
      </c>
      <c r="K62" s="48">
        <f t="shared" si="21"/>
        <v>1.05</v>
      </c>
      <c r="L62" s="39">
        <f t="shared" si="22"/>
        <v>160.643</v>
      </c>
      <c r="M62" s="39">
        <f t="shared" si="23"/>
        <v>90.3</v>
      </c>
      <c r="N62" s="39">
        <f t="shared" si="24"/>
        <v>13.654655000000002</v>
      </c>
      <c r="O62" s="39">
        <f t="shared" si="25"/>
        <v>12.54715</v>
      </c>
      <c r="P62" s="39">
        <f t="shared" si="26"/>
        <v>18.059999999999999</v>
      </c>
      <c r="Q62" s="39">
        <f t="shared" si="27"/>
        <v>32.128599999999999</v>
      </c>
      <c r="R62" s="38">
        <f t="shared" si="28"/>
        <v>327.33340499999997</v>
      </c>
      <c r="S62" s="117"/>
    </row>
    <row r="63" spans="1:19" s="3" customFormat="1" ht="15.75" x14ac:dyDescent="0.25">
      <c r="A63" s="14">
        <f>IF(E63=0,"",1+MAX(A$9:A62))</f>
        <v>42</v>
      </c>
      <c r="B63" s="5"/>
      <c r="C63" s="85" t="s">
        <v>67</v>
      </c>
      <c r="D63" s="10">
        <v>20</v>
      </c>
      <c r="E63" s="10" t="s">
        <v>15</v>
      </c>
      <c r="F63" s="46">
        <f t="shared" si="14"/>
        <v>0.05</v>
      </c>
      <c r="G63" s="80">
        <f t="shared" si="20"/>
        <v>21</v>
      </c>
      <c r="H63" s="47">
        <v>11.97</v>
      </c>
      <c r="I63" s="47">
        <v>86</v>
      </c>
      <c r="J63" s="95">
        <v>0.11</v>
      </c>
      <c r="K63" s="48">
        <f t="shared" si="21"/>
        <v>2.31</v>
      </c>
      <c r="L63" s="39">
        <f t="shared" si="22"/>
        <v>251.37</v>
      </c>
      <c r="M63" s="39">
        <f t="shared" si="23"/>
        <v>198.66</v>
      </c>
      <c r="N63" s="39">
        <f t="shared" si="24"/>
        <v>21.36645</v>
      </c>
      <c r="O63" s="39">
        <f t="shared" si="25"/>
        <v>22.5015</v>
      </c>
      <c r="P63" s="39">
        <f t="shared" si="26"/>
        <v>39.731999999999999</v>
      </c>
      <c r="Q63" s="39">
        <f t="shared" si="27"/>
        <v>50.274000000000001</v>
      </c>
      <c r="R63" s="38">
        <f t="shared" si="28"/>
        <v>583.90395000000001</v>
      </c>
      <c r="S63" s="117"/>
    </row>
    <row r="64" spans="1:19" s="3" customFormat="1" ht="15.75" x14ac:dyDescent="0.25">
      <c r="A64" s="14">
        <f>IF(E64=0,"",1+MAX(A$9:A63))</f>
        <v>43</v>
      </c>
      <c r="B64" s="5"/>
      <c r="C64" s="85" t="s">
        <v>68</v>
      </c>
      <c r="D64" s="10">
        <v>49</v>
      </c>
      <c r="E64" s="10" t="s">
        <v>15</v>
      </c>
      <c r="F64" s="46">
        <f t="shared" si="14"/>
        <v>0.05</v>
      </c>
      <c r="G64" s="80">
        <f t="shared" si="20"/>
        <v>51.45</v>
      </c>
      <c r="H64" s="47">
        <v>19.124166666666667</v>
      </c>
      <c r="I64" s="47">
        <v>86</v>
      </c>
      <c r="J64" s="95">
        <v>0.125</v>
      </c>
      <c r="K64" s="48">
        <f t="shared" si="21"/>
        <v>6.4312500000000004</v>
      </c>
      <c r="L64" s="39">
        <f t="shared" si="22"/>
        <v>983.93837500000006</v>
      </c>
      <c r="M64" s="39">
        <f t="shared" si="23"/>
        <v>553.08749999999998</v>
      </c>
      <c r="N64" s="39">
        <f t="shared" si="24"/>
        <v>83.634761875000009</v>
      </c>
      <c r="O64" s="39">
        <f t="shared" si="25"/>
        <v>76.851293750000011</v>
      </c>
      <c r="P64" s="39">
        <f t="shared" si="26"/>
        <v>110.61750000000001</v>
      </c>
      <c r="Q64" s="39">
        <f t="shared" si="27"/>
        <v>196.78767500000004</v>
      </c>
      <c r="R64" s="38">
        <f t="shared" si="28"/>
        <v>2004.9171056250002</v>
      </c>
      <c r="S64" s="117"/>
    </row>
    <row r="65" spans="1:19" s="3" customFormat="1" ht="15.75" x14ac:dyDescent="0.25">
      <c r="A65" s="14">
        <f>IF(E65=0,"",1+MAX(A$9:A64))</f>
        <v>44</v>
      </c>
      <c r="B65" s="5"/>
      <c r="C65" s="85" t="s">
        <v>66</v>
      </c>
      <c r="D65" s="10">
        <f>2*10</f>
        <v>20</v>
      </c>
      <c r="E65" s="10" t="s">
        <v>15</v>
      </c>
      <c r="F65" s="46">
        <f t="shared" si="14"/>
        <v>0.05</v>
      </c>
      <c r="G65" s="80">
        <f t="shared" si="20"/>
        <v>21</v>
      </c>
      <c r="H65" s="47">
        <v>2.38</v>
      </c>
      <c r="I65" s="47">
        <v>86</v>
      </c>
      <c r="J65" s="95">
        <v>4.2999999999999997E-2</v>
      </c>
      <c r="K65" s="48">
        <f t="shared" si="21"/>
        <v>0.90299999999999991</v>
      </c>
      <c r="L65" s="39">
        <f t="shared" si="22"/>
        <v>49.98</v>
      </c>
      <c r="M65" s="39">
        <f t="shared" si="23"/>
        <v>77.657999999999987</v>
      </c>
      <c r="N65" s="39">
        <f t="shared" si="24"/>
        <v>4.2483000000000004</v>
      </c>
      <c r="O65" s="39">
        <f t="shared" si="25"/>
        <v>6.381899999999999</v>
      </c>
      <c r="P65" s="39">
        <f t="shared" si="26"/>
        <v>15.531599999999997</v>
      </c>
      <c r="Q65" s="39">
        <f t="shared" si="27"/>
        <v>9.9960000000000004</v>
      </c>
      <c r="R65" s="38">
        <f t="shared" si="28"/>
        <v>163.79579999999999</v>
      </c>
      <c r="S65" s="117"/>
    </row>
    <row r="66" spans="1:19" s="3" customFormat="1" ht="15.75" x14ac:dyDescent="0.25">
      <c r="A66" s="14">
        <f>IF(E66=0,"",1+MAX(A$9:A65))</f>
        <v>45</v>
      </c>
      <c r="B66" s="5"/>
      <c r="C66" s="85" t="s">
        <v>65</v>
      </c>
      <c r="D66" s="10">
        <f>2*28</f>
        <v>56</v>
      </c>
      <c r="E66" s="10" t="s">
        <v>15</v>
      </c>
      <c r="F66" s="46">
        <f t="shared" si="14"/>
        <v>0.05</v>
      </c>
      <c r="G66" s="80">
        <f t="shared" si="20"/>
        <v>58.800000000000004</v>
      </c>
      <c r="H66" s="47">
        <v>3.18</v>
      </c>
      <c r="I66" s="47">
        <v>86</v>
      </c>
      <c r="J66" s="95">
        <v>4.5999999999999999E-2</v>
      </c>
      <c r="K66" s="48">
        <f t="shared" si="21"/>
        <v>2.7048000000000001</v>
      </c>
      <c r="L66" s="39">
        <f t="shared" si="22"/>
        <v>186.98400000000001</v>
      </c>
      <c r="M66" s="39">
        <f t="shared" si="23"/>
        <v>232.61279999999999</v>
      </c>
      <c r="N66" s="39">
        <f t="shared" si="24"/>
        <v>15.893640000000001</v>
      </c>
      <c r="O66" s="39">
        <f t="shared" si="25"/>
        <v>20.979840000000003</v>
      </c>
      <c r="P66" s="39">
        <f t="shared" si="26"/>
        <v>46.522559999999999</v>
      </c>
      <c r="Q66" s="39">
        <f t="shared" si="27"/>
        <v>37.396800000000006</v>
      </c>
      <c r="R66" s="38">
        <f t="shared" si="28"/>
        <v>540.3896400000001</v>
      </c>
      <c r="S66" s="117"/>
    </row>
    <row r="67" spans="1:19" s="3" customFormat="1" ht="15.75" x14ac:dyDescent="0.25">
      <c r="A67" s="14">
        <f>IF(E67=0,"",1+MAX(A$9:A66))</f>
        <v>46</v>
      </c>
      <c r="B67" s="5"/>
      <c r="C67" s="85" t="s">
        <v>69</v>
      </c>
      <c r="D67" s="10">
        <v>59</v>
      </c>
      <c r="E67" s="10" t="s">
        <v>15</v>
      </c>
      <c r="F67" s="46">
        <f t="shared" si="14"/>
        <v>0.05</v>
      </c>
      <c r="G67" s="80">
        <f t="shared" si="20"/>
        <v>61.95</v>
      </c>
      <c r="H67" s="47">
        <v>11.17</v>
      </c>
      <c r="I67" s="47">
        <v>86</v>
      </c>
      <c r="J67" s="95">
        <v>0.108</v>
      </c>
      <c r="K67" s="48">
        <f t="shared" si="21"/>
        <v>6.6905999999999999</v>
      </c>
      <c r="L67" s="39">
        <f t="shared" si="22"/>
        <v>691.98149999999998</v>
      </c>
      <c r="M67" s="39">
        <f t="shared" si="23"/>
        <v>575.39159999999993</v>
      </c>
      <c r="N67" s="39">
        <f t="shared" si="24"/>
        <v>58.818427500000006</v>
      </c>
      <c r="O67" s="39">
        <f t="shared" si="25"/>
        <v>63.36865499999999</v>
      </c>
      <c r="P67" s="39">
        <f t="shared" si="26"/>
        <v>115.07831999999999</v>
      </c>
      <c r="Q67" s="39">
        <f t="shared" si="27"/>
        <v>138.3963</v>
      </c>
      <c r="R67" s="38">
        <f t="shared" si="28"/>
        <v>1643.0348024999998</v>
      </c>
      <c r="S67" s="117"/>
    </row>
    <row r="68" spans="1:19" s="3" customFormat="1" ht="15.75" x14ac:dyDescent="0.25">
      <c r="A68" s="14">
        <f>IF(E68=0,"",1+MAX(A$9:A67))</f>
        <v>47</v>
      </c>
      <c r="B68" s="5"/>
      <c r="C68" s="85" t="s">
        <v>64</v>
      </c>
      <c r="D68" s="10">
        <v>26</v>
      </c>
      <c r="E68" s="10" t="s">
        <v>15</v>
      </c>
      <c r="F68" s="46">
        <f t="shared" si="14"/>
        <v>0.05</v>
      </c>
      <c r="G68" s="80">
        <f t="shared" si="20"/>
        <v>27.3</v>
      </c>
      <c r="H68" s="47">
        <v>98.88</v>
      </c>
      <c r="I68" s="47">
        <v>86</v>
      </c>
      <c r="J68" s="95">
        <v>0.4</v>
      </c>
      <c r="K68" s="48">
        <f t="shared" si="21"/>
        <v>10.920000000000002</v>
      </c>
      <c r="L68" s="39">
        <f t="shared" si="22"/>
        <v>2699.424</v>
      </c>
      <c r="M68" s="39">
        <f t="shared" si="23"/>
        <v>939.12000000000012</v>
      </c>
      <c r="N68" s="39">
        <f t="shared" si="24"/>
        <v>229.45104000000001</v>
      </c>
      <c r="O68" s="39">
        <f t="shared" si="25"/>
        <v>181.9272</v>
      </c>
      <c r="P68" s="39">
        <f t="shared" si="26"/>
        <v>187.82400000000004</v>
      </c>
      <c r="Q68" s="39">
        <f t="shared" si="27"/>
        <v>539.88480000000004</v>
      </c>
      <c r="R68" s="38">
        <f t="shared" si="28"/>
        <v>4777.6310399999993</v>
      </c>
      <c r="S68" s="117"/>
    </row>
    <row r="69" spans="1:19" s="3" customFormat="1" ht="15.75" x14ac:dyDescent="0.25">
      <c r="A69" s="14" t="str">
        <f>IF(E69=0,"",1+MAX(A$9:A68))</f>
        <v/>
      </c>
      <c r="B69" s="5"/>
      <c r="C69" s="86" t="s">
        <v>88</v>
      </c>
      <c r="D69" s="10"/>
      <c r="E69" s="10"/>
      <c r="F69" s="46" t="str">
        <f t="shared" si="14"/>
        <v/>
      </c>
      <c r="G69" s="80" t="str">
        <f t="shared" si="20"/>
        <v/>
      </c>
      <c r="H69" s="47"/>
      <c r="I69" s="47"/>
      <c r="J69" s="95"/>
      <c r="K69" s="48" t="str">
        <f t="shared" si="21"/>
        <v/>
      </c>
      <c r="L69" s="39" t="str">
        <f t="shared" si="22"/>
        <v/>
      </c>
      <c r="M69" s="39" t="str">
        <f t="shared" si="23"/>
        <v/>
      </c>
      <c r="N69" s="39" t="str">
        <f t="shared" si="24"/>
        <v/>
      </c>
      <c r="O69" s="39" t="str">
        <f t="shared" si="25"/>
        <v/>
      </c>
      <c r="P69" s="39" t="str">
        <f t="shared" si="26"/>
        <v/>
      </c>
      <c r="Q69" s="39" t="str">
        <f t="shared" si="27"/>
        <v/>
      </c>
      <c r="R69" s="38" t="str">
        <f t="shared" si="28"/>
        <v/>
      </c>
      <c r="S69" s="117"/>
    </row>
    <row r="70" spans="1:19" s="3" customFormat="1" ht="15.75" x14ac:dyDescent="0.25">
      <c r="A70" s="14">
        <f>IF(E70=0,"",1+MAX(A$9:A69))</f>
        <v>48</v>
      </c>
      <c r="B70" s="5"/>
      <c r="C70" s="85" t="s">
        <v>73</v>
      </c>
      <c r="D70" s="10">
        <f>8*28</f>
        <v>224</v>
      </c>
      <c r="E70" s="10" t="s">
        <v>15</v>
      </c>
      <c r="F70" s="46">
        <f t="shared" si="14"/>
        <v>0.05</v>
      </c>
      <c r="G70" s="80">
        <f t="shared" si="20"/>
        <v>235.20000000000002</v>
      </c>
      <c r="H70" s="47">
        <v>11.97</v>
      </c>
      <c r="I70" s="47">
        <v>86</v>
      </c>
      <c r="J70" s="95">
        <v>0.11</v>
      </c>
      <c r="K70" s="48">
        <f t="shared" si="21"/>
        <v>25.872000000000003</v>
      </c>
      <c r="L70" s="39">
        <f t="shared" si="22"/>
        <v>2815.3440000000005</v>
      </c>
      <c r="M70" s="39">
        <f t="shared" si="23"/>
        <v>2224.9920000000002</v>
      </c>
      <c r="N70" s="39">
        <f t="shared" si="24"/>
        <v>239.30424000000005</v>
      </c>
      <c r="O70" s="39">
        <f t="shared" si="25"/>
        <v>252.01680000000007</v>
      </c>
      <c r="P70" s="39">
        <f t="shared" si="26"/>
        <v>444.99840000000006</v>
      </c>
      <c r="Q70" s="39">
        <f t="shared" si="27"/>
        <v>563.06880000000012</v>
      </c>
      <c r="R70" s="38">
        <f t="shared" si="28"/>
        <v>6539.7242400000023</v>
      </c>
      <c r="S70" s="117"/>
    </row>
    <row r="71" spans="1:19" s="3" customFormat="1" ht="15.75" x14ac:dyDescent="0.25">
      <c r="A71" s="14">
        <f>IF(E71=0,"",1+MAX(A$9:A70))</f>
        <v>49</v>
      </c>
      <c r="B71" s="5"/>
      <c r="C71" s="85" t="s">
        <v>74</v>
      </c>
      <c r="D71" s="10">
        <f>8*24</f>
        <v>192</v>
      </c>
      <c r="E71" s="10" t="s">
        <v>15</v>
      </c>
      <c r="F71" s="46">
        <f t="shared" si="14"/>
        <v>0.05</v>
      </c>
      <c r="G71" s="80">
        <f t="shared" si="20"/>
        <v>201.60000000000002</v>
      </c>
      <c r="H71" s="47">
        <v>1.18</v>
      </c>
      <c r="I71" s="47">
        <v>86</v>
      </c>
      <c r="J71" s="95">
        <v>4.2000000000000003E-2</v>
      </c>
      <c r="K71" s="48">
        <f t="shared" si="21"/>
        <v>8.4672000000000018</v>
      </c>
      <c r="L71" s="39">
        <f t="shared" si="22"/>
        <v>237.88800000000001</v>
      </c>
      <c r="M71" s="39">
        <f t="shared" si="23"/>
        <v>728.17920000000015</v>
      </c>
      <c r="N71" s="39">
        <f t="shared" si="24"/>
        <v>20.220480000000002</v>
      </c>
      <c r="O71" s="39">
        <f t="shared" si="25"/>
        <v>48.303360000000012</v>
      </c>
      <c r="P71" s="39">
        <f t="shared" si="26"/>
        <v>145.63584000000003</v>
      </c>
      <c r="Q71" s="39">
        <f t="shared" si="27"/>
        <v>47.577600000000004</v>
      </c>
      <c r="R71" s="38">
        <f t="shared" si="28"/>
        <v>1227.8044800000002</v>
      </c>
      <c r="S71" s="117"/>
    </row>
    <row r="72" spans="1:19" s="3" customFormat="1" ht="15.75" x14ac:dyDescent="0.25">
      <c r="A72" s="14">
        <f>IF(E72=0,"",1+MAX(A$9:A71))</f>
        <v>50</v>
      </c>
      <c r="B72" s="5"/>
      <c r="C72" s="85" t="s">
        <v>75</v>
      </c>
      <c r="D72" s="10">
        <f>8*24</f>
        <v>192</v>
      </c>
      <c r="E72" s="10" t="s">
        <v>15</v>
      </c>
      <c r="F72" s="46">
        <f t="shared" si="14"/>
        <v>0.05</v>
      </c>
      <c r="G72" s="80">
        <f t="shared" si="20"/>
        <v>201.60000000000002</v>
      </c>
      <c r="H72" s="47">
        <v>1.18</v>
      </c>
      <c r="I72" s="47">
        <v>86</v>
      </c>
      <c r="J72" s="95">
        <v>4.2000000000000003E-2</v>
      </c>
      <c r="K72" s="48">
        <f t="shared" si="21"/>
        <v>8.4672000000000018</v>
      </c>
      <c r="L72" s="39">
        <f t="shared" si="22"/>
        <v>237.88800000000001</v>
      </c>
      <c r="M72" s="39">
        <f t="shared" si="23"/>
        <v>728.17920000000015</v>
      </c>
      <c r="N72" s="39">
        <f t="shared" si="24"/>
        <v>20.220480000000002</v>
      </c>
      <c r="O72" s="39">
        <f t="shared" si="25"/>
        <v>48.303360000000012</v>
      </c>
      <c r="P72" s="39">
        <f t="shared" si="26"/>
        <v>145.63584000000003</v>
      </c>
      <c r="Q72" s="39">
        <f t="shared" si="27"/>
        <v>47.577600000000004</v>
      </c>
      <c r="R72" s="38">
        <f t="shared" si="28"/>
        <v>1227.8044800000002</v>
      </c>
      <c r="S72" s="117"/>
    </row>
    <row r="73" spans="1:19" s="3" customFormat="1" ht="15.75" x14ac:dyDescent="0.25">
      <c r="A73" s="14" t="str">
        <f>IF(E73=0,"",1+MAX(A$9:A72))</f>
        <v/>
      </c>
      <c r="B73" s="5"/>
      <c r="C73" s="86" t="s">
        <v>76</v>
      </c>
      <c r="D73" s="10"/>
      <c r="E73" s="10"/>
      <c r="F73" s="46" t="str">
        <f t="shared" si="14"/>
        <v/>
      </c>
      <c r="G73" s="80" t="str">
        <f t="shared" si="20"/>
        <v/>
      </c>
      <c r="H73" s="47"/>
      <c r="I73" s="47"/>
      <c r="J73" s="95"/>
      <c r="K73" s="48" t="str">
        <f t="shared" si="21"/>
        <v/>
      </c>
      <c r="L73" s="39" t="str">
        <f t="shared" si="22"/>
        <v/>
      </c>
      <c r="M73" s="39" t="str">
        <f t="shared" si="23"/>
        <v/>
      </c>
      <c r="N73" s="39" t="str">
        <f t="shared" si="24"/>
        <v/>
      </c>
      <c r="O73" s="39" t="str">
        <f t="shared" si="25"/>
        <v/>
      </c>
      <c r="P73" s="39" t="str">
        <f t="shared" si="26"/>
        <v/>
      </c>
      <c r="Q73" s="39" t="str">
        <f t="shared" si="27"/>
        <v/>
      </c>
      <c r="R73" s="38" t="str">
        <f t="shared" si="28"/>
        <v/>
      </c>
      <c r="S73" s="117"/>
    </row>
    <row r="74" spans="1:19" s="3" customFormat="1" ht="15.75" x14ac:dyDescent="0.25">
      <c r="A74" s="14">
        <f>IF(E74=0,"",1+MAX(A$9:A73))</f>
        <v>51</v>
      </c>
      <c r="B74" s="5"/>
      <c r="C74" s="85" t="s">
        <v>79</v>
      </c>
      <c r="D74" s="10">
        <f>62/1.33+1</f>
        <v>47.616541353383454</v>
      </c>
      <c r="E74" s="10" t="s">
        <v>15</v>
      </c>
      <c r="F74" s="46">
        <f t="shared" si="14"/>
        <v>0.05</v>
      </c>
      <c r="G74" s="80">
        <f t="shared" si="20"/>
        <v>49.997368421052627</v>
      </c>
      <c r="H74" s="47">
        <v>2.38</v>
      </c>
      <c r="I74" s="47">
        <v>86</v>
      </c>
      <c r="J74" s="95">
        <v>4.2999999999999997E-2</v>
      </c>
      <c r="K74" s="48">
        <f t="shared" si="21"/>
        <v>2.1498868421052628</v>
      </c>
      <c r="L74" s="39">
        <f t="shared" si="22"/>
        <v>118.99373684210525</v>
      </c>
      <c r="M74" s="39">
        <f t="shared" si="23"/>
        <v>184.89026842105261</v>
      </c>
      <c r="N74" s="39">
        <f t="shared" si="24"/>
        <v>10.114467631578947</v>
      </c>
      <c r="O74" s="39">
        <f t="shared" si="25"/>
        <v>15.194200263157894</v>
      </c>
      <c r="P74" s="39">
        <f t="shared" si="26"/>
        <v>36.978053684210522</v>
      </c>
      <c r="Q74" s="39">
        <f t="shared" si="27"/>
        <v>23.798747368421051</v>
      </c>
      <c r="R74" s="38">
        <f t="shared" si="28"/>
        <v>389.96947421052624</v>
      </c>
      <c r="S74" s="117"/>
    </row>
    <row r="75" spans="1:19" s="3" customFormat="1" ht="15.75" x14ac:dyDescent="0.25">
      <c r="A75" s="14">
        <f>IF(E75=0,"",1+MAX(A$9:A74))</f>
        <v>52</v>
      </c>
      <c r="B75" s="5"/>
      <c r="C75" s="85" t="s">
        <v>77</v>
      </c>
      <c r="D75" s="10">
        <v>602</v>
      </c>
      <c r="E75" s="10" t="s">
        <v>15</v>
      </c>
      <c r="F75" s="46">
        <f t="shared" si="14"/>
        <v>0.05</v>
      </c>
      <c r="G75" s="80">
        <f t="shared" si="20"/>
        <v>632.1</v>
      </c>
      <c r="H75" s="47">
        <v>3.71</v>
      </c>
      <c r="I75" s="47">
        <v>86</v>
      </c>
      <c r="J75" s="95">
        <v>4.9000000000000002E-2</v>
      </c>
      <c r="K75" s="48">
        <f t="shared" si="21"/>
        <v>30.972900000000003</v>
      </c>
      <c r="L75" s="39">
        <f t="shared" si="22"/>
        <v>2345.0909999999999</v>
      </c>
      <c r="M75" s="39">
        <f t="shared" si="23"/>
        <v>2663.6694000000002</v>
      </c>
      <c r="N75" s="39">
        <f t="shared" si="24"/>
        <v>199.33273500000001</v>
      </c>
      <c r="O75" s="39">
        <f t="shared" si="25"/>
        <v>250.43802000000002</v>
      </c>
      <c r="P75" s="39">
        <f t="shared" si="26"/>
        <v>532.73388000000011</v>
      </c>
      <c r="Q75" s="39">
        <f t="shared" si="27"/>
        <v>469.01819999999998</v>
      </c>
      <c r="R75" s="38">
        <f t="shared" si="28"/>
        <v>6460.283234999999</v>
      </c>
      <c r="S75" s="117"/>
    </row>
    <row r="76" spans="1:19" s="3" customFormat="1" ht="15.75" x14ac:dyDescent="0.25">
      <c r="A76" s="14">
        <f>IF(E76=0,"",1+MAX(A$9:A75))</f>
        <v>53</v>
      </c>
      <c r="B76" s="5"/>
      <c r="C76" s="85" t="s">
        <v>78</v>
      </c>
      <c r="D76" s="10">
        <v>796</v>
      </c>
      <c r="E76" s="10" t="s">
        <v>15</v>
      </c>
      <c r="F76" s="46">
        <f t="shared" si="14"/>
        <v>0.05</v>
      </c>
      <c r="G76" s="80">
        <f t="shared" si="20"/>
        <v>835.80000000000007</v>
      </c>
      <c r="H76" s="47">
        <v>3.18</v>
      </c>
      <c r="I76" s="47">
        <v>86</v>
      </c>
      <c r="J76" s="95">
        <v>4.5999999999999999E-2</v>
      </c>
      <c r="K76" s="48">
        <f t="shared" si="21"/>
        <v>38.446800000000003</v>
      </c>
      <c r="L76" s="39">
        <f t="shared" si="22"/>
        <v>2657.8440000000005</v>
      </c>
      <c r="M76" s="39">
        <f t="shared" si="23"/>
        <v>3306.4248000000002</v>
      </c>
      <c r="N76" s="39">
        <f t="shared" si="24"/>
        <v>225.91674000000006</v>
      </c>
      <c r="O76" s="39">
        <f t="shared" si="25"/>
        <v>298.21344000000005</v>
      </c>
      <c r="P76" s="39">
        <f t="shared" si="26"/>
        <v>661.28496000000007</v>
      </c>
      <c r="Q76" s="39">
        <f t="shared" si="27"/>
        <v>531.56880000000012</v>
      </c>
      <c r="R76" s="38">
        <f t="shared" si="28"/>
        <v>7681.2527400000008</v>
      </c>
      <c r="S76" s="117"/>
    </row>
    <row r="77" spans="1:19" s="3" customFormat="1" ht="15.75" x14ac:dyDescent="0.25">
      <c r="A77" s="14">
        <f>IF(E77=0,"",1+MAX(A$9:A76))</f>
        <v>54</v>
      </c>
      <c r="B77" s="5"/>
      <c r="C77" s="85" t="s">
        <v>80</v>
      </c>
      <c r="D77" s="10">
        <v>1362</v>
      </c>
      <c r="E77" s="10" t="s">
        <v>16</v>
      </c>
      <c r="F77" s="46">
        <f t="shared" si="14"/>
        <v>0.05</v>
      </c>
      <c r="G77" s="80">
        <f t="shared" si="20"/>
        <v>1430.1000000000001</v>
      </c>
      <c r="H77" s="47">
        <v>0.96</v>
      </c>
      <c r="I77" s="47">
        <v>86</v>
      </c>
      <c r="J77" s="95">
        <v>1.2E-2</v>
      </c>
      <c r="K77" s="48">
        <f t="shared" si="21"/>
        <v>17.161200000000001</v>
      </c>
      <c r="L77" s="39">
        <f t="shared" si="22"/>
        <v>1372.8960000000002</v>
      </c>
      <c r="M77" s="39">
        <f t="shared" si="23"/>
        <v>1475.8632</v>
      </c>
      <c r="N77" s="39">
        <f t="shared" si="24"/>
        <v>116.69616000000002</v>
      </c>
      <c r="O77" s="39">
        <f t="shared" si="25"/>
        <v>142.43796000000003</v>
      </c>
      <c r="P77" s="39">
        <f t="shared" si="26"/>
        <v>295.17264</v>
      </c>
      <c r="Q77" s="39">
        <f t="shared" si="27"/>
        <v>274.57920000000007</v>
      </c>
      <c r="R77" s="38">
        <f t="shared" si="28"/>
        <v>3677.6451600000009</v>
      </c>
      <c r="S77" s="117"/>
    </row>
    <row r="78" spans="1:19" s="3" customFormat="1" ht="15.75" x14ac:dyDescent="0.25">
      <c r="A78" s="14">
        <f>IF(E78=0,"",1+MAX(A$9:A77))</f>
        <v>55</v>
      </c>
      <c r="B78" s="5"/>
      <c r="C78" s="85" t="s">
        <v>81</v>
      </c>
      <c r="D78" s="10">
        <v>179</v>
      </c>
      <c r="E78" s="10" t="s">
        <v>16</v>
      </c>
      <c r="F78" s="46">
        <f t="shared" si="14"/>
        <v>0.05</v>
      </c>
      <c r="G78" s="80">
        <f t="shared" si="20"/>
        <v>187.95000000000002</v>
      </c>
      <c r="H78" s="47">
        <v>6.1</v>
      </c>
      <c r="I78" s="47">
        <v>86</v>
      </c>
      <c r="J78" s="95">
        <v>8.5000000000000006E-2</v>
      </c>
      <c r="K78" s="48">
        <f t="shared" si="21"/>
        <v>15.975750000000003</v>
      </c>
      <c r="L78" s="39">
        <f t="shared" si="22"/>
        <v>1146.4950000000001</v>
      </c>
      <c r="M78" s="39">
        <f t="shared" si="23"/>
        <v>1373.9145000000001</v>
      </c>
      <c r="N78" s="39">
        <f t="shared" si="24"/>
        <v>97.452075000000022</v>
      </c>
      <c r="O78" s="39">
        <f t="shared" si="25"/>
        <v>126.02047500000002</v>
      </c>
      <c r="P78" s="39">
        <f t="shared" si="26"/>
        <v>274.78290000000004</v>
      </c>
      <c r="Q78" s="39">
        <f t="shared" si="27"/>
        <v>229.29900000000004</v>
      </c>
      <c r="R78" s="38">
        <f t="shared" si="28"/>
        <v>3247.9639500000003</v>
      </c>
      <c r="S78" s="117"/>
    </row>
    <row r="79" spans="1:19" s="3" customFormat="1" ht="15.75" x14ac:dyDescent="0.25">
      <c r="A79" s="14" t="str">
        <f>IF(E79=0,"",1+MAX(A$9:A78))</f>
        <v/>
      </c>
      <c r="B79" s="5"/>
      <c r="C79" s="86" t="s">
        <v>54</v>
      </c>
      <c r="D79" s="10"/>
      <c r="E79" s="10"/>
      <c r="F79" s="46" t="str">
        <f t="shared" si="14"/>
        <v/>
      </c>
      <c r="G79" s="80" t="str">
        <f t="shared" si="20"/>
        <v/>
      </c>
      <c r="H79" s="47"/>
      <c r="I79" s="47"/>
      <c r="J79" s="95"/>
      <c r="K79" s="48" t="str">
        <f t="shared" si="21"/>
        <v/>
      </c>
      <c r="L79" s="39" t="str">
        <f t="shared" si="22"/>
        <v/>
      </c>
      <c r="M79" s="39" t="str">
        <f t="shared" si="23"/>
        <v/>
      </c>
      <c r="N79" s="39" t="str">
        <f t="shared" si="24"/>
        <v/>
      </c>
      <c r="O79" s="39" t="str">
        <f t="shared" si="25"/>
        <v/>
      </c>
      <c r="P79" s="39" t="str">
        <f t="shared" si="26"/>
        <v/>
      </c>
      <c r="Q79" s="39" t="str">
        <f t="shared" si="27"/>
        <v/>
      </c>
      <c r="R79" s="38" t="str">
        <f t="shared" si="28"/>
        <v/>
      </c>
      <c r="S79" s="117"/>
    </row>
    <row r="80" spans="1:19" s="3" customFormat="1" ht="15.75" x14ac:dyDescent="0.25">
      <c r="A80" s="14">
        <f>IF(E80=0,"",1+MAX(A$9:A79))</f>
        <v>56</v>
      </c>
      <c r="B80" s="5"/>
      <c r="C80" s="85" t="s">
        <v>85</v>
      </c>
      <c r="D80" s="10">
        <f>8*84</f>
        <v>672</v>
      </c>
      <c r="E80" s="10" t="s">
        <v>16</v>
      </c>
      <c r="F80" s="46">
        <f t="shared" si="14"/>
        <v>0.05</v>
      </c>
      <c r="G80" s="80">
        <f t="shared" si="20"/>
        <v>705.6</v>
      </c>
      <c r="H80" s="47">
        <v>0.59031250000000002</v>
      </c>
      <c r="I80" s="47">
        <v>86</v>
      </c>
      <c r="J80" s="95">
        <v>0.01</v>
      </c>
      <c r="K80" s="48">
        <f t="shared" si="21"/>
        <v>7.056</v>
      </c>
      <c r="L80" s="39">
        <f t="shared" si="22"/>
        <v>416.52450000000005</v>
      </c>
      <c r="M80" s="39">
        <f t="shared" si="23"/>
        <v>606.81600000000003</v>
      </c>
      <c r="N80" s="39">
        <f t="shared" si="24"/>
        <v>35.404582500000004</v>
      </c>
      <c r="O80" s="39">
        <f t="shared" si="25"/>
        <v>51.167025000000002</v>
      </c>
      <c r="P80" s="39">
        <f t="shared" si="26"/>
        <v>121.36320000000001</v>
      </c>
      <c r="Q80" s="39">
        <f t="shared" si="27"/>
        <v>83.304900000000018</v>
      </c>
      <c r="R80" s="38">
        <f t="shared" si="28"/>
        <v>1314.5802075000001</v>
      </c>
      <c r="S80" s="117"/>
    </row>
    <row r="81" spans="1:19" s="3" customFormat="1" ht="15.75" x14ac:dyDescent="0.25">
      <c r="A81" s="14">
        <f>IF(E81=0,"",1+MAX(A$9:A80))</f>
        <v>57</v>
      </c>
      <c r="B81" s="5"/>
      <c r="C81" s="85" t="s">
        <v>89</v>
      </c>
      <c r="D81" s="10">
        <f>8*46</f>
        <v>368</v>
      </c>
      <c r="E81" s="10" t="s">
        <v>16</v>
      </c>
      <c r="F81" s="46">
        <f t="shared" si="14"/>
        <v>0.05</v>
      </c>
      <c r="G81" s="80">
        <f t="shared" si="20"/>
        <v>386.40000000000003</v>
      </c>
      <c r="H81" s="47">
        <v>0.59031250000000002</v>
      </c>
      <c r="I81" s="47">
        <v>86</v>
      </c>
      <c r="J81" s="95">
        <v>0.01</v>
      </c>
      <c r="K81" s="48">
        <f t="shared" si="21"/>
        <v>3.8640000000000003</v>
      </c>
      <c r="L81" s="39">
        <f t="shared" si="22"/>
        <v>228.09675000000001</v>
      </c>
      <c r="M81" s="39">
        <f t="shared" si="23"/>
        <v>332.30400000000003</v>
      </c>
      <c r="N81" s="39">
        <f t="shared" si="24"/>
        <v>19.388223750000002</v>
      </c>
      <c r="O81" s="39">
        <f t="shared" si="25"/>
        <v>28.020037500000001</v>
      </c>
      <c r="P81" s="39">
        <f t="shared" si="26"/>
        <v>66.460800000000006</v>
      </c>
      <c r="Q81" s="39">
        <f t="shared" si="27"/>
        <v>45.619350000000004</v>
      </c>
      <c r="R81" s="38">
        <f t="shared" si="28"/>
        <v>719.88916125000003</v>
      </c>
      <c r="S81" s="117"/>
    </row>
    <row r="82" spans="1:19" s="3" customFormat="1" ht="15.75" x14ac:dyDescent="0.25">
      <c r="A82" s="14">
        <f>IF(E82=0,"",1+MAX(A$9:A81))</f>
        <v>58</v>
      </c>
      <c r="B82" s="5"/>
      <c r="C82" s="85" t="s">
        <v>82</v>
      </c>
      <c r="D82" s="10">
        <v>22</v>
      </c>
      <c r="E82" s="10" t="s">
        <v>19</v>
      </c>
      <c r="F82" s="46">
        <f t="shared" si="14"/>
        <v>0</v>
      </c>
      <c r="G82" s="80">
        <f t="shared" si="20"/>
        <v>22</v>
      </c>
      <c r="H82" s="47">
        <v>60</v>
      </c>
      <c r="I82" s="47">
        <v>86</v>
      </c>
      <c r="J82" s="95">
        <v>0.65</v>
      </c>
      <c r="K82" s="48">
        <f t="shared" si="21"/>
        <v>14.3</v>
      </c>
      <c r="L82" s="39">
        <f t="shared" si="22"/>
        <v>1320</v>
      </c>
      <c r="M82" s="39">
        <f t="shared" si="23"/>
        <v>1229.8</v>
      </c>
      <c r="N82" s="39">
        <f t="shared" si="24"/>
        <v>112.2</v>
      </c>
      <c r="O82" s="39">
        <f t="shared" si="25"/>
        <v>127.49000000000001</v>
      </c>
      <c r="P82" s="39">
        <f t="shared" si="26"/>
        <v>245.96</v>
      </c>
      <c r="Q82" s="39">
        <f t="shared" si="27"/>
        <v>264</v>
      </c>
      <c r="R82" s="38">
        <f t="shared" si="28"/>
        <v>3299.45</v>
      </c>
      <c r="S82" s="117"/>
    </row>
    <row r="83" spans="1:19" s="3" customFormat="1" ht="15.75" x14ac:dyDescent="0.25">
      <c r="A83" s="14" t="str">
        <f>IF(E83=0,"",1+MAX(A$9:A82))</f>
        <v/>
      </c>
      <c r="B83" s="5"/>
      <c r="C83" s="84" t="s">
        <v>90</v>
      </c>
      <c r="D83" s="10"/>
      <c r="E83" s="10"/>
      <c r="F83" s="46" t="str">
        <f t="shared" si="14"/>
        <v/>
      </c>
      <c r="G83" s="80" t="str">
        <f t="shared" si="20"/>
        <v/>
      </c>
      <c r="H83" s="47"/>
      <c r="I83" s="47"/>
      <c r="J83" s="95"/>
      <c r="K83" s="48" t="str">
        <f t="shared" si="21"/>
        <v/>
      </c>
      <c r="L83" s="39" t="str">
        <f t="shared" si="22"/>
        <v/>
      </c>
      <c r="M83" s="39" t="str">
        <f t="shared" si="23"/>
        <v/>
      </c>
      <c r="N83" s="39" t="str">
        <f t="shared" si="24"/>
        <v/>
      </c>
      <c r="O83" s="39" t="str">
        <f t="shared" si="25"/>
        <v/>
      </c>
      <c r="P83" s="39" t="str">
        <f t="shared" si="26"/>
        <v/>
      </c>
      <c r="Q83" s="39" t="str">
        <f t="shared" si="27"/>
        <v/>
      </c>
      <c r="R83" s="38" t="str">
        <f t="shared" si="28"/>
        <v/>
      </c>
      <c r="S83" s="117"/>
    </row>
    <row r="84" spans="1:19" s="3" customFormat="1" ht="15.75" x14ac:dyDescent="0.25">
      <c r="A84" s="14" t="str">
        <f>IF(E84=0,"",1+MAX(A$9:A83))</f>
        <v/>
      </c>
      <c r="B84" s="5"/>
      <c r="C84" s="86" t="s">
        <v>63</v>
      </c>
      <c r="D84" s="10"/>
      <c r="E84" s="10"/>
      <c r="F84" s="46" t="str">
        <f t="shared" si="14"/>
        <v/>
      </c>
      <c r="G84" s="80" t="str">
        <f t="shared" ref="G84:G147" si="29">IF(D84=0,"",(1+F84)*D84)</f>
        <v/>
      </c>
      <c r="H84" s="47"/>
      <c r="I84" s="47"/>
      <c r="J84" s="95"/>
      <c r="K84" s="48" t="str">
        <f t="shared" ref="K84:K147" si="30">IF(D84=0,"",(G84*J84))</f>
        <v/>
      </c>
      <c r="L84" s="39" t="str">
        <f t="shared" ref="L84:L147" si="31">IF(D84=0,"",(G84*H84))</f>
        <v/>
      </c>
      <c r="M84" s="39" t="str">
        <f t="shared" ref="M84:M147" si="32">IF(D84=0,"",(G84*I84*J84))</f>
        <v/>
      </c>
      <c r="N84" s="39" t="str">
        <f t="shared" ref="N84:N147" si="33">IF(D84=0,"",(L84*$V$8))</f>
        <v/>
      </c>
      <c r="O84" s="39" t="str">
        <f t="shared" ref="O84:O147" si="34">IF(D84=0,"",((L84+M84)*$W$8))</f>
        <v/>
      </c>
      <c r="P84" s="39" t="str">
        <f t="shared" ref="P84:P147" si="35">IF(D84=0,"",(M84*$X$8))</f>
        <v/>
      </c>
      <c r="Q84" s="39" t="str">
        <f t="shared" ref="Q84:Q147" si="36">IF(D84=0,"",(L84*$Y$8))</f>
        <v/>
      </c>
      <c r="R84" s="38" t="str">
        <f t="shared" ref="R84:R147" si="37">IF(D84="","",L84+M84+N84+O84+P84+Q84)</f>
        <v/>
      </c>
      <c r="S84" s="117"/>
    </row>
    <row r="85" spans="1:19" s="3" customFormat="1" ht="15.75" x14ac:dyDescent="0.25">
      <c r="A85" s="14">
        <f>IF(E85=0,"",1+MAX(A$9:A84))</f>
        <v>59</v>
      </c>
      <c r="B85" s="5"/>
      <c r="C85" s="85" t="s">
        <v>70</v>
      </c>
      <c r="D85" s="10">
        <v>35</v>
      </c>
      <c r="E85" s="10" t="s">
        <v>15</v>
      </c>
      <c r="F85" s="46">
        <f t="shared" si="14"/>
        <v>0.05</v>
      </c>
      <c r="G85" s="80">
        <f t="shared" si="29"/>
        <v>36.75</v>
      </c>
      <c r="H85" s="47">
        <v>19.124166666666667</v>
      </c>
      <c r="I85" s="47">
        <v>86</v>
      </c>
      <c r="J85" s="95">
        <v>0.125</v>
      </c>
      <c r="K85" s="48">
        <f t="shared" si="30"/>
        <v>4.59375</v>
      </c>
      <c r="L85" s="39">
        <f t="shared" si="31"/>
        <v>702.81312500000001</v>
      </c>
      <c r="M85" s="39">
        <f t="shared" si="32"/>
        <v>395.0625</v>
      </c>
      <c r="N85" s="39">
        <f t="shared" si="33"/>
        <v>59.739115625000004</v>
      </c>
      <c r="O85" s="39">
        <f t="shared" si="34"/>
        <v>54.893781250000011</v>
      </c>
      <c r="P85" s="39">
        <f t="shared" si="35"/>
        <v>79.012500000000003</v>
      </c>
      <c r="Q85" s="39">
        <f t="shared" si="36"/>
        <v>140.562625</v>
      </c>
      <c r="R85" s="38">
        <f t="shared" si="37"/>
        <v>1432.0836468750003</v>
      </c>
      <c r="S85" s="117"/>
    </row>
    <row r="86" spans="1:19" s="3" customFormat="1" ht="15.75" x14ac:dyDescent="0.25">
      <c r="A86" s="14">
        <f>IF(E86=0,"",1+MAX(A$9:A85))</f>
        <v>60</v>
      </c>
      <c r="B86" s="5"/>
      <c r="C86" s="85" t="s">
        <v>71</v>
      </c>
      <c r="D86" s="10">
        <v>8</v>
      </c>
      <c r="E86" s="10" t="s">
        <v>15</v>
      </c>
      <c r="F86" s="46">
        <f t="shared" si="14"/>
        <v>0.05</v>
      </c>
      <c r="G86" s="80">
        <f t="shared" si="29"/>
        <v>8.4</v>
      </c>
      <c r="H86" s="47">
        <v>19.124166666666667</v>
      </c>
      <c r="I86" s="47">
        <v>86</v>
      </c>
      <c r="J86" s="95">
        <v>0.125</v>
      </c>
      <c r="K86" s="48">
        <f t="shared" si="30"/>
        <v>1.05</v>
      </c>
      <c r="L86" s="39">
        <f t="shared" si="31"/>
        <v>160.643</v>
      </c>
      <c r="M86" s="39">
        <f t="shared" si="32"/>
        <v>90.3</v>
      </c>
      <c r="N86" s="39">
        <f t="shared" si="33"/>
        <v>13.654655000000002</v>
      </c>
      <c r="O86" s="39">
        <f t="shared" si="34"/>
        <v>12.54715</v>
      </c>
      <c r="P86" s="39">
        <f t="shared" si="35"/>
        <v>18.059999999999999</v>
      </c>
      <c r="Q86" s="39">
        <f t="shared" si="36"/>
        <v>32.128599999999999</v>
      </c>
      <c r="R86" s="38">
        <f t="shared" si="37"/>
        <v>327.33340499999997</v>
      </c>
      <c r="S86" s="117"/>
    </row>
    <row r="87" spans="1:19" s="3" customFormat="1" ht="15.75" x14ac:dyDescent="0.25">
      <c r="A87" s="14">
        <f>IF(E87=0,"",1+MAX(A$9:A86))</f>
        <v>61</v>
      </c>
      <c r="B87" s="5"/>
      <c r="C87" s="85" t="s">
        <v>91</v>
      </c>
      <c r="D87" s="10">
        <v>18</v>
      </c>
      <c r="E87" s="10" t="s">
        <v>15</v>
      </c>
      <c r="F87" s="46">
        <f t="shared" si="14"/>
        <v>0.05</v>
      </c>
      <c r="G87" s="80">
        <f t="shared" si="29"/>
        <v>18.900000000000002</v>
      </c>
      <c r="H87" s="47">
        <v>19.124166666666667</v>
      </c>
      <c r="I87" s="47">
        <v>86</v>
      </c>
      <c r="J87" s="95">
        <v>0.125</v>
      </c>
      <c r="K87" s="48">
        <f t="shared" si="30"/>
        <v>2.3625000000000003</v>
      </c>
      <c r="L87" s="39">
        <f t="shared" si="31"/>
        <v>361.44675000000007</v>
      </c>
      <c r="M87" s="39">
        <f t="shared" si="32"/>
        <v>203.17500000000001</v>
      </c>
      <c r="N87" s="39">
        <f t="shared" si="33"/>
        <v>30.722973750000008</v>
      </c>
      <c r="O87" s="39">
        <f t="shared" si="34"/>
        <v>28.231087500000001</v>
      </c>
      <c r="P87" s="39">
        <f t="shared" si="35"/>
        <v>40.635000000000005</v>
      </c>
      <c r="Q87" s="39">
        <f t="shared" si="36"/>
        <v>72.289350000000013</v>
      </c>
      <c r="R87" s="38">
        <f t="shared" si="37"/>
        <v>736.50016125000002</v>
      </c>
      <c r="S87" s="117"/>
    </row>
    <row r="88" spans="1:19" s="3" customFormat="1" ht="15.75" x14ac:dyDescent="0.25">
      <c r="A88" s="14">
        <f>IF(E88=0,"",1+MAX(A$9:A87))</f>
        <v>62</v>
      </c>
      <c r="B88" s="5"/>
      <c r="C88" s="85" t="s">
        <v>92</v>
      </c>
      <c r="D88" s="10">
        <v>25</v>
      </c>
      <c r="E88" s="10" t="s">
        <v>15</v>
      </c>
      <c r="F88" s="46">
        <f t="shared" si="14"/>
        <v>0.05</v>
      </c>
      <c r="G88" s="80">
        <f t="shared" si="29"/>
        <v>26.25</v>
      </c>
      <c r="H88" s="47">
        <v>9.5760000000000005</v>
      </c>
      <c r="I88" s="47">
        <v>86</v>
      </c>
      <c r="J88" s="95">
        <v>0.09</v>
      </c>
      <c r="K88" s="48">
        <f t="shared" si="30"/>
        <v>2.3624999999999998</v>
      </c>
      <c r="L88" s="39">
        <f t="shared" si="31"/>
        <v>251.37</v>
      </c>
      <c r="M88" s="39">
        <f t="shared" si="32"/>
        <v>203.17499999999998</v>
      </c>
      <c r="N88" s="39">
        <f t="shared" si="33"/>
        <v>21.36645</v>
      </c>
      <c r="O88" s="39">
        <f t="shared" si="34"/>
        <v>22.727249999999998</v>
      </c>
      <c r="P88" s="39">
        <f t="shared" si="35"/>
        <v>40.634999999999998</v>
      </c>
      <c r="Q88" s="39">
        <f t="shared" si="36"/>
        <v>50.274000000000001</v>
      </c>
      <c r="R88" s="38">
        <f t="shared" si="37"/>
        <v>589.54769999999996</v>
      </c>
      <c r="S88" s="117"/>
    </row>
    <row r="89" spans="1:19" s="3" customFormat="1" ht="15.75" x14ac:dyDescent="0.25">
      <c r="A89" s="14">
        <f>IF(E89=0,"",1+MAX(A$9:A88))</f>
        <v>63</v>
      </c>
      <c r="B89" s="5"/>
      <c r="C89" s="85" t="s">
        <v>93</v>
      </c>
      <c r="D89" s="10">
        <v>47</v>
      </c>
      <c r="E89" s="10" t="s">
        <v>15</v>
      </c>
      <c r="F89" s="46">
        <f t="shared" si="14"/>
        <v>0.05</v>
      </c>
      <c r="G89" s="80">
        <f t="shared" si="29"/>
        <v>49.35</v>
      </c>
      <c r="H89" s="47">
        <v>19.124166666666667</v>
      </c>
      <c r="I89" s="47">
        <v>86</v>
      </c>
      <c r="J89" s="95">
        <v>0.125</v>
      </c>
      <c r="K89" s="48">
        <f t="shared" si="30"/>
        <v>6.1687500000000002</v>
      </c>
      <c r="L89" s="39">
        <f t="shared" si="31"/>
        <v>943.77762500000006</v>
      </c>
      <c r="M89" s="39">
        <f t="shared" si="32"/>
        <v>530.51250000000005</v>
      </c>
      <c r="N89" s="39">
        <f t="shared" si="33"/>
        <v>80.221098125000012</v>
      </c>
      <c r="O89" s="39">
        <f t="shared" si="34"/>
        <v>73.714506249999999</v>
      </c>
      <c r="P89" s="39">
        <f t="shared" si="35"/>
        <v>106.10250000000002</v>
      </c>
      <c r="Q89" s="39">
        <f t="shared" si="36"/>
        <v>188.75552500000003</v>
      </c>
      <c r="R89" s="38">
        <f t="shared" si="37"/>
        <v>1923.0837543749999</v>
      </c>
      <c r="S89" s="117"/>
    </row>
    <row r="90" spans="1:19" s="3" customFormat="1" ht="15.75" x14ac:dyDescent="0.25">
      <c r="A90" s="14">
        <f>IF(E90=0,"",1+MAX(A$9:A89))</f>
        <v>64</v>
      </c>
      <c r="B90" s="5"/>
      <c r="C90" s="85" t="s">
        <v>94</v>
      </c>
      <c r="D90" s="10">
        <v>35</v>
      </c>
      <c r="E90" s="10" t="s">
        <v>15</v>
      </c>
      <c r="F90" s="46">
        <f t="shared" si="14"/>
        <v>0.05</v>
      </c>
      <c r="G90" s="80">
        <f t="shared" si="29"/>
        <v>36.75</v>
      </c>
      <c r="H90" s="47">
        <v>2.12</v>
      </c>
      <c r="I90" s="47">
        <v>86</v>
      </c>
      <c r="J90" s="95">
        <v>5.3999999999999999E-2</v>
      </c>
      <c r="K90" s="48">
        <f t="shared" si="30"/>
        <v>1.9844999999999999</v>
      </c>
      <c r="L90" s="39">
        <f t="shared" si="31"/>
        <v>77.910000000000011</v>
      </c>
      <c r="M90" s="39">
        <f t="shared" si="32"/>
        <v>170.667</v>
      </c>
      <c r="N90" s="39">
        <f t="shared" si="33"/>
        <v>6.6223500000000017</v>
      </c>
      <c r="O90" s="39">
        <f t="shared" si="34"/>
        <v>12.428850000000001</v>
      </c>
      <c r="P90" s="39">
        <f t="shared" si="35"/>
        <v>34.133400000000002</v>
      </c>
      <c r="Q90" s="39">
        <f t="shared" si="36"/>
        <v>15.582000000000003</v>
      </c>
      <c r="R90" s="38">
        <f t="shared" si="37"/>
        <v>317.34359999999998</v>
      </c>
      <c r="S90" s="117"/>
    </row>
    <row r="91" spans="1:19" s="3" customFormat="1" ht="15.75" x14ac:dyDescent="0.25">
      <c r="A91" s="14" t="str">
        <f>IF(E91=0,"",1+MAX(A$9:A90))</f>
        <v/>
      </c>
      <c r="B91" s="5"/>
      <c r="C91" s="86" t="s">
        <v>88</v>
      </c>
      <c r="D91" s="10"/>
      <c r="E91" s="10"/>
      <c r="F91" s="46" t="str">
        <f t="shared" si="14"/>
        <v/>
      </c>
      <c r="G91" s="80" t="str">
        <f t="shared" si="29"/>
        <v/>
      </c>
      <c r="H91" s="47"/>
      <c r="I91" s="47"/>
      <c r="J91" s="95"/>
      <c r="K91" s="48" t="str">
        <f t="shared" si="30"/>
        <v/>
      </c>
      <c r="L91" s="39" t="str">
        <f t="shared" si="31"/>
        <v/>
      </c>
      <c r="M91" s="39" t="str">
        <f t="shared" si="32"/>
        <v/>
      </c>
      <c r="N91" s="39" t="str">
        <f t="shared" si="33"/>
        <v/>
      </c>
      <c r="O91" s="39" t="str">
        <f t="shared" si="34"/>
        <v/>
      </c>
      <c r="P91" s="39" t="str">
        <f t="shared" si="35"/>
        <v/>
      </c>
      <c r="Q91" s="39" t="str">
        <f t="shared" si="36"/>
        <v/>
      </c>
      <c r="R91" s="38" t="str">
        <f t="shared" si="37"/>
        <v/>
      </c>
      <c r="S91" s="117"/>
    </row>
    <row r="92" spans="1:19" s="3" customFormat="1" ht="15.75" x14ac:dyDescent="0.25">
      <c r="A92" s="14">
        <f>IF(E92=0,"",1+MAX(A$9:A91))</f>
        <v>65</v>
      </c>
      <c r="B92" s="5"/>
      <c r="C92" s="85" t="s">
        <v>74</v>
      </c>
      <c r="D92" s="10">
        <f>8*28</f>
        <v>224</v>
      </c>
      <c r="E92" s="10" t="s">
        <v>15</v>
      </c>
      <c r="F92" s="46">
        <f t="shared" si="14"/>
        <v>0.05</v>
      </c>
      <c r="G92" s="80">
        <f t="shared" si="29"/>
        <v>235.20000000000002</v>
      </c>
      <c r="H92" s="47">
        <v>1.18</v>
      </c>
      <c r="I92" s="47">
        <v>86</v>
      </c>
      <c r="J92" s="95">
        <v>4.2000000000000003E-2</v>
      </c>
      <c r="K92" s="48">
        <f t="shared" si="30"/>
        <v>9.878400000000001</v>
      </c>
      <c r="L92" s="39">
        <f t="shared" si="31"/>
        <v>277.536</v>
      </c>
      <c r="M92" s="39">
        <f t="shared" si="32"/>
        <v>849.54240000000004</v>
      </c>
      <c r="N92" s="39">
        <f t="shared" si="33"/>
        <v>23.590560000000004</v>
      </c>
      <c r="O92" s="39">
        <f t="shared" si="34"/>
        <v>56.353920000000009</v>
      </c>
      <c r="P92" s="39">
        <f t="shared" si="35"/>
        <v>169.90848000000003</v>
      </c>
      <c r="Q92" s="39">
        <f t="shared" si="36"/>
        <v>55.507200000000005</v>
      </c>
      <c r="R92" s="38">
        <f t="shared" si="37"/>
        <v>1432.4385600000003</v>
      </c>
      <c r="S92" s="117"/>
    </row>
    <row r="93" spans="1:19" s="3" customFormat="1" ht="15.75" x14ac:dyDescent="0.25">
      <c r="A93" s="14">
        <f>IF(E93=0,"",1+MAX(A$9:A92))</f>
        <v>66</v>
      </c>
      <c r="B93" s="5"/>
      <c r="C93" s="85" t="s">
        <v>75</v>
      </c>
      <c r="D93" s="10">
        <f>8*28</f>
        <v>224</v>
      </c>
      <c r="E93" s="10" t="s">
        <v>15</v>
      </c>
      <c r="F93" s="46">
        <f t="shared" si="14"/>
        <v>0.05</v>
      </c>
      <c r="G93" s="80">
        <f t="shared" si="29"/>
        <v>235.20000000000002</v>
      </c>
      <c r="H93" s="47">
        <v>1.18</v>
      </c>
      <c r="I93" s="47">
        <v>86</v>
      </c>
      <c r="J93" s="95">
        <v>4.2000000000000003E-2</v>
      </c>
      <c r="K93" s="48">
        <f t="shared" si="30"/>
        <v>9.878400000000001</v>
      </c>
      <c r="L93" s="39">
        <f t="shared" si="31"/>
        <v>277.536</v>
      </c>
      <c r="M93" s="39">
        <f t="shared" si="32"/>
        <v>849.54240000000004</v>
      </c>
      <c r="N93" s="39">
        <f t="shared" si="33"/>
        <v>23.590560000000004</v>
      </c>
      <c r="O93" s="39">
        <f t="shared" si="34"/>
        <v>56.353920000000009</v>
      </c>
      <c r="P93" s="39">
        <f t="shared" si="35"/>
        <v>169.90848000000003</v>
      </c>
      <c r="Q93" s="39">
        <f t="shared" si="36"/>
        <v>55.507200000000005</v>
      </c>
      <c r="R93" s="38">
        <f t="shared" si="37"/>
        <v>1432.4385600000003</v>
      </c>
      <c r="S93" s="117"/>
    </row>
    <row r="94" spans="1:19" s="3" customFormat="1" ht="15.75" x14ac:dyDescent="0.25">
      <c r="A94" s="14" t="str">
        <f>IF(E94=0,"",1+MAX(A$9:A93))</f>
        <v/>
      </c>
      <c r="B94" s="5"/>
      <c r="C94" s="86" t="s">
        <v>76</v>
      </c>
      <c r="D94" s="10"/>
      <c r="E94" s="10"/>
      <c r="F94" s="46" t="str">
        <f t="shared" si="14"/>
        <v/>
      </c>
      <c r="G94" s="80" t="str">
        <f t="shared" si="29"/>
        <v/>
      </c>
      <c r="H94" s="47"/>
      <c r="I94" s="47"/>
      <c r="J94" s="95"/>
      <c r="K94" s="48" t="str">
        <f t="shared" si="30"/>
        <v/>
      </c>
      <c r="L94" s="39" t="str">
        <f t="shared" si="31"/>
        <v/>
      </c>
      <c r="M94" s="39" t="str">
        <f t="shared" si="32"/>
        <v/>
      </c>
      <c r="N94" s="39" t="str">
        <f t="shared" si="33"/>
        <v/>
      </c>
      <c r="O94" s="39" t="str">
        <f t="shared" si="34"/>
        <v/>
      </c>
      <c r="P94" s="39" t="str">
        <f t="shared" si="35"/>
        <v/>
      </c>
      <c r="Q94" s="39" t="str">
        <f t="shared" si="36"/>
        <v/>
      </c>
      <c r="R94" s="38" t="str">
        <f t="shared" si="37"/>
        <v/>
      </c>
      <c r="S94" s="117"/>
    </row>
    <row r="95" spans="1:19" s="3" customFormat="1" ht="15.75" x14ac:dyDescent="0.25">
      <c r="A95" s="14">
        <f>IF(E95=0,"",1+MAX(A$9:A94))</f>
        <v>67</v>
      </c>
      <c r="B95" s="5"/>
      <c r="C95" s="85" t="s">
        <v>95</v>
      </c>
      <c r="D95" s="10">
        <f>68/1.33+1</f>
        <v>52.127819548872175</v>
      </c>
      <c r="E95" s="10" t="s">
        <v>15</v>
      </c>
      <c r="F95" s="46">
        <f t="shared" si="14"/>
        <v>0.05</v>
      </c>
      <c r="G95" s="80">
        <f t="shared" si="29"/>
        <v>54.734210526315785</v>
      </c>
      <c r="H95" s="47">
        <v>1.38</v>
      </c>
      <c r="I95" s="47">
        <v>86</v>
      </c>
      <c r="J95" s="95">
        <v>4.8000000000000001E-2</v>
      </c>
      <c r="K95" s="48">
        <f t="shared" si="30"/>
        <v>2.6272421052631576</v>
      </c>
      <c r="L95" s="39">
        <f t="shared" si="31"/>
        <v>75.53321052631577</v>
      </c>
      <c r="M95" s="39">
        <f t="shared" si="32"/>
        <v>225.94282105263156</v>
      </c>
      <c r="N95" s="39">
        <f t="shared" si="33"/>
        <v>6.4203228947368407</v>
      </c>
      <c r="O95" s="39">
        <f t="shared" si="34"/>
        <v>15.073801578947366</v>
      </c>
      <c r="P95" s="39">
        <f t="shared" si="35"/>
        <v>45.188564210526316</v>
      </c>
      <c r="Q95" s="39">
        <f t="shared" si="36"/>
        <v>15.106642105263155</v>
      </c>
      <c r="R95" s="38">
        <f t="shared" si="37"/>
        <v>383.26536236842099</v>
      </c>
      <c r="S95" s="117"/>
    </row>
    <row r="96" spans="1:19" s="3" customFormat="1" ht="15.75" x14ac:dyDescent="0.25">
      <c r="A96" s="14">
        <f>IF(E96=0,"",1+MAX(A$9:A95))</f>
        <v>68</v>
      </c>
      <c r="B96" s="5"/>
      <c r="C96" s="85" t="s">
        <v>96</v>
      </c>
      <c r="D96" s="10">
        <f>146/1.33+1</f>
        <v>110.77443609022556</v>
      </c>
      <c r="E96" s="10" t="s">
        <v>15</v>
      </c>
      <c r="F96" s="46">
        <f t="shared" si="14"/>
        <v>0.05</v>
      </c>
      <c r="G96" s="80">
        <f t="shared" si="29"/>
        <v>116.31315789473685</v>
      </c>
      <c r="H96" s="47">
        <v>3.18</v>
      </c>
      <c r="I96" s="47">
        <v>86</v>
      </c>
      <c r="J96" s="95">
        <v>4.5999999999999999E-2</v>
      </c>
      <c r="K96" s="48">
        <f t="shared" si="30"/>
        <v>5.3504052631578949</v>
      </c>
      <c r="L96" s="39">
        <f t="shared" si="31"/>
        <v>369.87584210526319</v>
      </c>
      <c r="M96" s="39">
        <f t="shared" si="32"/>
        <v>460.13485263157901</v>
      </c>
      <c r="N96" s="39">
        <f t="shared" si="33"/>
        <v>31.439446578947372</v>
      </c>
      <c r="O96" s="39">
        <f t="shared" si="34"/>
        <v>41.500534736842113</v>
      </c>
      <c r="P96" s="39">
        <f t="shared" si="35"/>
        <v>92.026970526315807</v>
      </c>
      <c r="Q96" s="39">
        <f t="shared" si="36"/>
        <v>73.975168421052643</v>
      </c>
      <c r="R96" s="38">
        <f t="shared" si="37"/>
        <v>1068.9528150000001</v>
      </c>
      <c r="S96" s="117"/>
    </row>
    <row r="97" spans="1:19" s="3" customFormat="1" ht="15.75" x14ac:dyDescent="0.25">
      <c r="A97" s="14">
        <f>IF(E97=0,"",1+MAX(A$9:A96))</f>
        <v>69</v>
      </c>
      <c r="B97" s="5"/>
      <c r="C97" s="85" t="s">
        <v>97</v>
      </c>
      <c r="D97" s="10">
        <f>1392/1.33+1</f>
        <v>1047.6165413533834</v>
      </c>
      <c r="E97" s="10" t="s">
        <v>15</v>
      </c>
      <c r="F97" s="46">
        <f t="shared" si="14"/>
        <v>0.05</v>
      </c>
      <c r="G97" s="80">
        <f t="shared" si="29"/>
        <v>1099.9973684210527</v>
      </c>
      <c r="H97" s="47">
        <v>3.18</v>
      </c>
      <c r="I97" s="47">
        <v>86</v>
      </c>
      <c r="J97" s="95">
        <v>4.5999999999999999E-2</v>
      </c>
      <c r="K97" s="48">
        <f t="shared" si="30"/>
        <v>50.599878947368424</v>
      </c>
      <c r="L97" s="39">
        <f t="shared" si="31"/>
        <v>3497.9916315789478</v>
      </c>
      <c r="M97" s="39">
        <f t="shared" si="32"/>
        <v>4351.5895894736841</v>
      </c>
      <c r="N97" s="39">
        <f t="shared" si="33"/>
        <v>297.32928868421061</v>
      </c>
      <c r="O97" s="39">
        <f t="shared" si="34"/>
        <v>392.47906105263161</v>
      </c>
      <c r="P97" s="39">
        <f t="shared" si="35"/>
        <v>870.31791789473687</v>
      </c>
      <c r="Q97" s="39">
        <f t="shared" si="36"/>
        <v>699.59832631578956</v>
      </c>
      <c r="R97" s="38">
        <f t="shared" si="37"/>
        <v>10109.305815000003</v>
      </c>
      <c r="S97" s="117"/>
    </row>
    <row r="98" spans="1:19" s="3" customFormat="1" ht="15.75" x14ac:dyDescent="0.25">
      <c r="A98" s="14">
        <f>IF(E98=0,"",1+MAX(A$9:A97))</f>
        <v>70</v>
      </c>
      <c r="B98" s="5"/>
      <c r="C98" s="85" t="s">
        <v>80</v>
      </c>
      <c r="D98" s="10">
        <v>1605</v>
      </c>
      <c r="E98" s="10" t="s">
        <v>16</v>
      </c>
      <c r="F98" s="46">
        <f t="shared" si="14"/>
        <v>0.05</v>
      </c>
      <c r="G98" s="80">
        <f t="shared" si="29"/>
        <v>1685.25</v>
      </c>
      <c r="H98" s="47">
        <v>0.96</v>
      </c>
      <c r="I98" s="47">
        <v>86</v>
      </c>
      <c r="J98" s="95">
        <v>1.2E-2</v>
      </c>
      <c r="K98" s="48">
        <f t="shared" si="30"/>
        <v>20.222999999999999</v>
      </c>
      <c r="L98" s="39">
        <f t="shared" si="31"/>
        <v>1617.84</v>
      </c>
      <c r="M98" s="39">
        <f t="shared" si="32"/>
        <v>1739.1780000000001</v>
      </c>
      <c r="N98" s="39">
        <f t="shared" si="33"/>
        <v>137.5164</v>
      </c>
      <c r="O98" s="39">
        <f t="shared" si="34"/>
        <v>167.85090000000002</v>
      </c>
      <c r="P98" s="39">
        <f t="shared" si="35"/>
        <v>347.83560000000006</v>
      </c>
      <c r="Q98" s="39">
        <f t="shared" si="36"/>
        <v>323.56799999999998</v>
      </c>
      <c r="R98" s="38">
        <f t="shared" si="37"/>
        <v>4333.7888999999996</v>
      </c>
      <c r="S98" s="117"/>
    </row>
    <row r="99" spans="1:19" s="3" customFormat="1" ht="15.75" x14ac:dyDescent="0.25">
      <c r="A99" s="14" t="str">
        <f>IF(E99=0,"",1+MAX(A$9:A98))</f>
        <v/>
      </c>
      <c r="B99" s="5"/>
      <c r="C99" s="137" t="s">
        <v>98</v>
      </c>
      <c r="D99" s="10"/>
      <c r="E99" s="10"/>
      <c r="F99" s="46" t="str">
        <f t="shared" si="14"/>
        <v/>
      </c>
      <c r="G99" s="80" t="str">
        <f t="shared" si="29"/>
        <v/>
      </c>
      <c r="H99" s="47"/>
      <c r="I99" s="47"/>
      <c r="J99" s="95"/>
      <c r="K99" s="48" t="str">
        <f t="shared" si="30"/>
        <v/>
      </c>
      <c r="L99" s="39" t="str">
        <f t="shared" si="31"/>
        <v/>
      </c>
      <c r="M99" s="39" t="str">
        <f t="shared" si="32"/>
        <v/>
      </c>
      <c r="N99" s="39" t="str">
        <f t="shared" si="33"/>
        <v/>
      </c>
      <c r="O99" s="39" t="str">
        <f t="shared" si="34"/>
        <v/>
      </c>
      <c r="P99" s="39" t="str">
        <f t="shared" si="35"/>
        <v/>
      </c>
      <c r="Q99" s="39" t="str">
        <f t="shared" si="36"/>
        <v/>
      </c>
      <c r="R99" s="38" t="str">
        <f t="shared" si="37"/>
        <v/>
      </c>
      <c r="S99" s="117"/>
    </row>
    <row r="100" spans="1:19" s="3" customFormat="1" ht="15.75" x14ac:dyDescent="0.25">
      <c r="A100" s="14">
        <f>IF(E100=0,"",1+MAX(A$9:A99))</f>
        <v>71</v>
      </c>
      <c r="B100" s="5"/>
      <c r="C100" s="85" t="s">
        <v>99</v>
      </c>
      <c r="D100" s="10">
        <v>181</v>
      </c>
      <c r="E100" s="10" t="s">
        <v>15</v>
      </c>
      <c r="F100" s="46">
        <f t="shared" si="14"/>
        <v>0.05</v>
      </c>
      <c r="G100" s="80">
        <f t="shared" si="29"/>
        <v>190.05</v>
      </c>
      <c r="H100" s="47">
        <v>1.0920000000000001</v>
      </c>
      <c r="I100" s="47">
        <v>86</v>
      </c>
      <c r="J100" s="95">
        <v>3.7999999999999999E-2</v>
      </c>
      <c r="K100" s="48">
        <f t="shared" si="30"/>
        <v>7.2219000000000007</v>
      </c>
      <c r="L100" s="39">
        <f t="shared" si="31"/>
        <v>207.53460000000004</v>
      </c>
      <c r="M100" s="39">
        <f t="shared" si="32"/>
        <v>621.08339999999998</v>
      </c>
      <c r="N100" s="39">
        <f t="shared" si="33"/>
        <v>17.640441000000006</v>
      </c>
      <c r="O100" s="39">
        <f t="shared" si="34"/>
        <v>41.430900000000008</v>
      </c>
      <c r="P100" s="39">
        <f t="shared" si="35"/>
        <v>124.21668</v>
      </c>
      <c r="Q100" s="39">
        <f t="shared" si="36"/>
        <v>41.506920000000008</v>
      </c>
      <c r="R100" s="38">
        <f t="shared" si="37"/>
        <v>1053.412941</v>
      </c>
      <c r="S100" s="117"/>
    </row>
    <row r="101" spans="1:19" s="3" customFormat="1" ht="15.75" x14ac:dyDescent="0.25">
      <c r="A101" s="14">
        <f>IF(E101=0,"",1+MAX(A$9:A100))</f>
        <v>72</v>
      </c>
      <c r="B101" s="5"/>
      <c r="C101" s="85" t="s">
        <v>100</v>
      </c>
      <c r="D101" s="10">
        <v>337</v>
      </c>
      <c r="E101" s="10" t="s">
        <v>15</v>
      </c>
      <c r="F101" s="46">
        <f t="shared" si="14"/>
        <v>0.05</v>
      </c>
      <c r="G101" s="80">
        <f t="shared" si="29"/>
        <v>353.85</v>
      </c>
      <c r="H101" s="47">
        <v>1.21</v>
      </c>
      <c r="I101" s="47">
        <v>86</v>
      </c>
      <c r="J101" s="95">
        <v>0.04</v>
      </c>
      <c r="K101" s="48">
        <f t="shared" si="30"/>
        <v>14.154000000000002</v>
      </c>
      <c r="L101" s="39">
        <f t="shared" si="31"/>
        <v>428.1585</v>
      </c>
      <c r="M101" s="39">
        <f t="shared" si="32"/>
        <v>1217.2440000000001</v>
      </c>
      <c r="N101" s="39">
        <f t="shared" si="33"/>
        <v>36.393472500000001</v>
      </c>
      <c r="O101" s="39">
        <f t="shared" si="34"/>
        <v>82.270125000000007</v>
      </c>
      <c r="P101" s="39">
        <f t="shared" si="35"/>
        <v>243.44880000000003</v>
      </c>
      <c r="Q101" s="39">
        <f t="shared" si="36"/>
        <v>85.631700000000009</v>
      </c>
      <c r="R101" s="38">
        <f t="shared" si="37"/>
        <v>2093.1465975000001</v>
      </c>
      <c r="S101" s="117"/>
    </row>
    <row r="102" spans="1:19" s="3" customFormat="1" ht="15.75" x14ac:dyDescent="0.25">
      <c r="A102" s="14">
        <f>IF(E102=0,"",1+MAX(A$9:A101))</f>
        <v>73</v>
      </c>
      <c r="B102" s="5"/>
      <c r="C102" s="85" t="s">
        <v>101</v>
      </c>
      <c r="D102" s="10">
        <f>2*346</f>
        <v>692</v>
      </c>
      <c r="E102" s="10" t="s">
        <v>15</v>
      </c>
      <c r="F102" s="46">
        <f t="shared" si="14"/>
        <v>0.05</v>
      </c>
      <c r="G102" s="80">
        <f t="shared" si="29"/>
        <v>726.6</v>
      </c>
      <c r="H102" s="47">
        <v>2.4</v>
      </c>
      <c r="I102" s="47">
        <v>86</v>
      </c>
      <c r="J102" s="95">
        <v>0.04</v>
      </c>
      <c r="K102" s="48">
        <f t="shared" si="30"/>
        <v>29.064</v>
      </c>
      <c r="L102" s="39">
        <f t="shared" si="31"/>
        <v>1743.84</v>
      </c>
      <c r="M102" s="39">
        <f t="shared" si="32"/>
        <v>2499.5039999999999</v>
      </c>
      <c r="N102" s="39">
        <f t="shared" si="33"/>
        <v>148.22640000000001</v>
      </c>
      <c r="O102" s="39">
        <f t="shared" si="34"/>
        <v>212.16720000000001</v>
      </c>
      <c r="P102" s="39">
        <f t="shared" si="35"/>
        <v>499.9008</v>
      </c>
      <c r="Q102" s="39">
        <f t="shared" si="36"/>
        <v>348.76800000000003</v>
      </c>
      <c r="R102" s="38">
        <f t="shared" si="37"/>
        <v>5452.4064000000008</v>
      </c>
      <c r="S102" s="117"/>
    </row>
    <row r="103" spans="1:19" s="3" customFormat="1" ht="15.75" x14ac:dyDescent="0.25">
      <c r="A103" s="14">
        <f>IF(E103=0,"",1+MAX(A$9:A102))</f>
        <v>74</v>
      </c>
      <c r="B103" s="5"/>
      <c r="C103" s="85" t="s">
        <v>102</v>
      </c>
      <c r="D103" s="10">
        <v>1486</v>
      </c>
      <c r="E103" s="10" t="s">
        <v>15</v>
      </c>
      <c r="F103" s="46">
        <f t="shared" si="14"/>
        <v>0.05</v>
      </c>
      <c r="G103" s="80">
        <f t="shared" si="29"/>
        <v>1560.3</v>
      </c>
      <c r="H103" s="47">
        <v>2.4</v>
      </c>
      <c r="I103" s="47">
        <v>86</v>
      </c>
      <c r="J103" s="95">
        <v>0.04</v>
      </c>
      <c r="K103" s="48">
        <f t="shared" si="30"/>
        <v>62.411999999999999</v>
      </c>
      <c r="L103" s="39">
        <f t="shared" si="31"/>
        <v>3744.72</v>
      </c>
      <c r="M103" s="39">
        <f t="shared" si="32"/>
        <v>5367.4319999999998</v>
      </c>
      <c r="N103" s="39">
        <f t="shared" si="33"/>
        <v>318.30119999999999</v>
      </c>
      <c r="O103" s="39">
        <f t="shared" si="34"/>
        <v>455.60760000000005</v>
      </c>
      <c r="P103" s="39">
        <f t="shared" si="35"/>
        <v>1073.4864</v>
      </c>
      <c r="Q103" s="39">
        <f t="shared" si="36"/>
        <v>748.94399999999996</v>
      </c>
      <c r="R103" s="38">
        <f t="shared" si="37"/>
        <v>11708.491199999999</v>
      </c>
      <c r="S103" s="117"/>
    </row>
    <row r="104" spans="1:19" s="3" customFormat="1" ht="15.75" x14ac:dyDescent="0.25">
      <c r="A104" s="14" t="str">
        <f>IF(E104=0,"",1+MAX(A$9:A103))</f>
        <v/>
      </c>
      <c r="B104" s="5"/>
      <c r="C104" s="137" t="s">
        <v>125</v>
      </c>
      <c r="D104" s="88"/>
      <c r="E104" s="88"/>
      <c r="F104" s="46" t="str">
        <f t="shared" si="14"/>
        <v/>
      </c>
      <c r="G104" s="80" t="str">
        <f t="shared" si="29"/>
        <v/>
      </c>
      <c r="H104" s="47"/>
      <c r="I104" s="47"/>
      <c r="J104" s="95"/>
      <c r="K104" s="48" t="str">
        <f t="shared" si="30"/>
        <v/>
      </c>
      <c r="L104" s="39" t="str">
        <f t="shared" si="31"/>
        <v/>
      </c>
      <c r="M104" s="39" t="str">
        <f t="shared" si="32"/>
        <v/>
      </c>
      <c r="N104" s="39" t="str">
        <f t="shared" si="33"/>
        <v/>
      </c>
      <c r="O104" s="39" t="str">
        <f t="shared" si="34"/>
        <v/>
      </c>
      <c r="P104" s="39" t="str">
        <f t="shared" si="35"/>
        <v/>
      </c>
      <c r="Q104" s="39" t="str">
        <f t="shared" si="36"/>
        <v/>
      </c>
      <c r="R104" s="38" t="str">
        <f t="shared" si="37"/>
        <v/>
      </c>
      <c r="S104" s="117"/>
    </row>
    <row r="105" spans="1:19" s="3" customFormat="1" ht="15.75" x14ac:dyDescent="0.25">
      <c r="A105" s="14" t="str">
        <f>IF(E105=0,"",1+MAX(A$9:A104))</f>
        <v/>
      </c>
      <c r="B105" s="5"/>
      <c r="C105" s="89" t="s">
        <v>103</v>
      </c>
      <c r="D105" s="88"/>
      <c r="E105" s="88"/>
      <c r="F105" s="46" t="str">
        <f t="shared" si="14"/>
        <v/>
      </c>
      <c r="G105" s="80" t="str">
        <f t="shared" si="29"/>
        <v/>
      </c>
      <c r="H105" s="47"/>
      <c r="I105" s="47"/>
      <c r="J105" s="95"/>
      <c r="K105" s="48" t="str">
        <f t="shared" si="30"/>
        <v/>
      </c>
      <c r="L105" s="39" t="str">
        <f t="shared" si="31"/>
        <v/>
      </c>
      <c r="M105" s="39" t="str">
        <f t="shared" si="32"/>
        <v/>
      </c>
      <c r="N105" s="39" t="str">
        <f t="shared" si="33"/>
        <v/>
      </c>
      <c r="O105" s="39" t="str">
        <f t="shared" si="34"/>
        <v/>
      </c>
      <c r="P105" s="39" t="str">
        <f t="shared" si="35"/>
        <v/>
      </c>
      <c r="Q105" s="39" t="str">
        <f t="shared" si="36"/>
        <v/>
      </c>
      <c r="R105" s="38" t="str">
        <f t="shared" si="37"/>
        <v/>
      </c>
      <c r="S105" s="117"/>
    </row>
    <row r="106" spans="1:19" s="3" customFormat="1" ht="15.75" x14ac:dyDescent="0.25">
      <c r="A106" s="14" t="str">
        <f>IF(E106=0,"",1+MAX(A$9:A105))</f>
        <v/>
      </c>
      <c r="B106" s="5"/>
      <c r="C106" s="90" t="s">
        <v>109</v>
      </c>
      <c r="D106" s="88"/>
      <c r="E106" s="88"/>
      <c r="F106" s="46" t="str">
        <f t="shared" si="14"/>
        <v/>
      </c>
      <c r="G106" s="80" t="str">
        <f t="shared" si="29"/>
        <v/>
      </c>
      <c r="H106" s="47"/>
      <c r="I106" s="47"/>
      <c r="J106" s="95"/>
      <c r="K106" s="48" t="str">
        <f t="shared" si="30"/>
        <v/>
      </c>
      <c r="L106" s="39" t="str">
        <f t="shared" si="31"/>
        <v/>
      </c>
      <c r="M106" s="39" t="str">
        <f t="shared" si="32"/>
        <v/>
      </c>
      <c r="N106" s="39" t="str">
        <f t="shared" si="33"/>
        <v/>
      </c>
      <c r="O106" s="39" t="str">
        <f t="shared" si="34"/>
        <v/>
      </c>
      <c r="P106" s="39" t="str">
        <f t="shared" si="35"/>
        <v/>
      </c>
      <c r="Q106" s="39" t="str">
        <f t="shared" si="36"/>
        <v/>
      </c>
      <c r="R106" s="38" t="str">
        <f t="shared" si="37"/>
        <v/>
      </c>
      <c r="S106" s="117"/>
    </row>
    <row r="107" spans="1:19" s="3" customFormat="1" ht="15.75" x14ac:dyDescent="0.25">
      <c r="A107" s="14">
        <f>IF(E107=0,"",1+MAX(A$9:A106))</f>
        <v>75</v>
      </c>
      <c r="B107" s="5"/>
      <c r="C107" s="91" t="s">
        <v>104</v>
      </c>
      <c r="D107" s="88">
        <f>1216-664</f>
        <v>552</v>
      </c>
      <c r="E107" s="88" t="s">
        <v>16</v>
      </c>
      <c r="F107" s="46">
        <f t="shared" si="14"/>
        <v>0.05</v>
      </c>
      <c r="G107" s="80">
        <f t="shared" si="29"/>
        <v>579.6</v>
      </c>
      <c r="H107" s="47">
        <v>1.26</v>
      </c>
      <c r="I107" s="47">
        <v>86</v>
      </c>
      <c r="J107" s="95">
        <v>0.02</v>
      </c>
      <c r="K107" s="48">
        <f t="shared" si="30"/>
        <v>11.592000000000001</v>
      </c>
      <c r="L107" s="39">
        <f t="shared" si="31"/>
        <v>730.29600000000005</v>
      </c>
      <c r="M107" s="39">
        <f t="shared" si="32"/>
        <v>996.91200000000003</v>
      </c>
      <c r="N107" s="39">
        <f t="shared" si="33"/>
        <v>62.075160000000011</v>
      </c>
      <c r="O107" s="39">
        <f t="shared" si="34"/>
        <v>86.360400000000013</v>
      </c>
      <c r="P107" s="39">
        <f t="shared" si="35"/>
        <v>199.38240000000002</v>
      </c>
      <c r="Q107" s="39">
        <f t="shared" si="36"/>
        <v>146.0592</v>
      </c>
      <c r="R107" s="38">
        <f t="shared" si="37"/>
        <v>2221.0851600000005</v>
      </c>
      <c r="S107" s="117"/>
    </row>
    <row r="108" spans="1:19" s="3" customFormat="1" ht="15.75" x14ac:dyDescent="0.25">
      <c r="A108" s="14">
        <f>IF(E108=0,"",1+MAX(A$9:A107))</f>
        <v>76</v>
      </c>
      <c r="B108" s="5"/>
      <c r="C108" s="91" t="s">
        <v>110</v>
      </c>
      <c r="D108" s="88">
        <v>928</v>
      </c>
      <c r="E108" s="88" t="s">
        <v>15</v>
      </c>
      <c r="F108" s="46">
        <f t="shared" si="14"/>
        <v>0.05</v>
      </c>
      <c r="G108" s="80">
        <f t="shared" si="29"/>
        <v>974.40000000000009</v>
      </c>
      <c r="H108" s="47">
        <v>1.2</v>
      </c>
      <c r="I108" s="47">
        <v>86</v>
      </c>
      <c r="J108" s="95">
        <v>3.4000000000000002E-2</v>
      </c>
      <c r="K108" s="48">
        <f t="shared" si="30"/>
        <v>33.129600000000003</v>
      </c>
      <c r="L108" s="39">
        <f t="shared" si="31"/>
        <v>1169.28</v>
      </c>
      <c r="M108" s="39">
        <f t="shared" si="32"/>
        <v>2849.1456000000003</v>
      </c>
      <c r="N108" s="39">
        <f t="shared" si="33"/>
        <v>99.388800000000003</v>
      </c>
      <c r="O108" s="39">
        <f t="shared" si="34"/>
        <v>200.92128000000002</v>
      </c>
      <c r="P108" s="39">
        <f t="shared" si="35"/>
        <v>569.8291200000001</v>
      </c>
      <c r="Q108" s="39">
        <f t="shared" si="36"/>
        <v>233.85599999999999</v>
      </c>
      <c r="R108" s="38">
        <f t="shared" si="37"/>
        <v>5122.4207999999999</v>
      </c>
      <c r="S108" s="117"/>
    </row>
    <row r="109" spans="1:19" s="3" customFormat="1" ht="15.75" x14ac:dyDescent="0.25">
      <c r="A109" s="14">
        <f>IF(E109=0,"",1+MAX(A$9:A108))</f>
        <v>77</v>
      </c>
      <c r="B109" s="5"/>
      <c r="C109" s="91" t="s">
        <v>105</v>
      </c>
      <c r="D109" s="88">
        <v>456</v>
      </c>
      <c r="E109" s="88" t="s">
        <v>15</v>
      </c>
      <c r="F109" s="46">
        <f t="shared" si="14"/>
        <v>0.05</v>
      </c>
      <c r="G109" s="80">
        <f t="shared" si="29"/>
        <v>478.8</v>
      </c>
      <c r="H109" s="47">
        <v>1.2</v>
      </c>
      <c r="I109" s="47">
        <v>86</v>
      </c>
      <c r="J109" s="95">
        <v>3.4000000000000002E-2</v>
      </c>
      <c r="K109" s="48">
        <f t="shared" si="30"/>
        <v>16.279200000000003</v>
      </c>
      <c r="L109" s="39">
        <f t="shared" si="31"/>
        <v>574.55999999999995</v>
      </c>
      <c r="M109" s="39">
        <f t="shared" si="32"/>
        <v>1400.0112000000001</v>
      </c>
      <c r="N109" s="39">
        <f t="shared" si="33"/>
        <v>48.837600000000002</v>
      </c>
      <c r="O109" s="39">
        <f t="shared" si="34"/>
        <v>98.728560000000016</v>
      </c>
      <c r="P109" s="39">
        <f t="shared" si="35"/>
        <v>280.00224000000003</v>
      </c>
      <c r="Q109" s="39">
        <f t="shared" si="36"/>
        <v>114.91199999999999</v>
      </c>
      <c r="R109" s="38">
        <f t="shared" si="37"/>
        <v>2517.0516000000002</v>
      </c>
      <c r="S109" s="117"/>
    </row>
    <row r="110" spans="1:19" s="3" customFormat="1" ht="15.75" x14ac:dyDescent="0.25">
      <c r="A110" s="14" t="str">
        <f>IF(E110=0,"",1+MAX(A$9:A109))</f>
        <v/>
      </c>
      <c r="B110" s="5"/>
      <c r="C110" s="90" t="s">
        <v>121</v>
      </c>
      <c r="D110" s="88"/>
      <c r="E110" s="88"/>
      <c r="F110" s="46" t="str">
        <f t="shared" si="14"/>
        <v/>
      </c>
      <c r="G110" s="80" t="str">
        <f t="shared" si="29"/>
        <v/>
      </c>
      <c r="H110" s="47"/>
      <c r="I110" s="47"/>
      <c r="J110" s="95"/>
      <c r="K110" s="48" t="str">
        <f t="shared" si="30"/>
        <v/>
      </c>
      <c r="L110" s="39" t="str">
        <f t="shared" si="31"/>
        <v/>
      </c>
      <c r="M110" s="39" t="str">
        <f t="shared" si="32"/>
        <v/>
      </c>
      <c r="N110" s="39" t="str">
        <f t="shared" si="33"/>
        <v/>
      </c>
      <c r="O110" s="39" t="str">
        <f t="shared" si="34"/>
        <v/>
      </c>
      <c r="P110" s="39" t="str">
        <f t="shared" si="35"/>
        <v/>
      </c>
      <c r="Q110" s="39" t="str">
        <f t="shared" si="36"/>
        <v/>
      </c>
      <c r="R110" s="38" t="str">
        <f t="shared" si="37"/>
        <v/>
      </c>
      <c r="S110" s="117"/>
    </row>
    <row r="111" spans="1:19" s="3" customFormat="1" ht="15.75" x14ac:dyDescent="0.25">
      <c r="A111" s="14">
        <f>IF(E111=0,"",1+MAX(A$9:A110))</f>
        <v>78</v>
      </c>
      <c r="B111" s="5"/>
      <c r="C111" s="91" t="s">
        <v>111</v>
      </c>
      <c r="D111" s="88">
        <v>480</v>
      </c>
      <c r="E111" s="88" t="s">
        <v>15</v>
      </c>
      <c r="F111" s="46">
        <f t="shared" si="14"/>
        <v>0.05</v>
      </c>
      <c r="G111" s="80">
        <f t="shared" si="29"/>
        <v>504</v>
      </c>
      <c r="H111" s="47">
        <v>1.1000000000000001</v>
      </c>
      <c r="I111" s="47">
        <v>86</v>
      </c>
      <c r="J111" s="95">
        <v>0.03</v>
      </c>
      <c r="K111" s="48">
        <f t="shared" si="30"/>
        <v>15.12</v>
      </c>
      <c r="L111" s="39">
        <f t="shared" si="31"/>
        <v>554.40000000000009</v>
      </c>
      <c r="M111" s="39">
        <f t="shared" si="32"/>
        <v>1300.32</v>
      </c>
      <c r="N111" s="39">
        <f t="shared" si="33"/>
        <v>47.124000000000009</v>
      </c>
      <c r="O111" s="39">
        <f t="shared" si="34"/>
        <v>92.736000000000004</v>
      </c>
      <c r="P111" s="39">
        <f t="shared" si="35"/>
        <v>260.06400000000002</v>
      </c>
      <c r="Q111" s="39">
        <f t="shared" si="36"/>
        <v>110.88000000000002</v>
      </c>
      <c r="R111" s="38">
        <f t="shared" si="37"/>
        <v>2365.5240000000003</v>
      </c>
      <c r="S111" s="117"/>
    </row>
    <row r="112" spans="1:19" s="3" customFormat="1" ht="15.75" x14ac:dyDescent="0.25">
      <c r="A112" s="14">
        <f>IF(E112=0,"",1+MAX(A$9:A111))</f>
        <v>79</v>
      </c>
      <c r="B112" s="5"/>
      <c r="C112" s="91" t="s">
        <v>106</v>
      </c>
      <c r="D112" s="88">
        <v>234</v>
      </c>
      <c r="E112" s="88" t="s">
        <v>15</v>
      </c>
      <c r="F112" s="46">
        <f t="shared" si="14"/>
        <v>0.05</v>
      </c>
      <c r="G112" s="80">
        <f t="shared" si="29"/>
        <v>245.70000000000002</v>
      </c>
      <c r="H112" s="47">
        <v>1.1000000000000001</v>
      </c>
      <c r="I112" s="47">
        <v>86</v>
      </c>
      <c r="J112" s="95">
        <v>0.03</v>
      </c>
      <c r="K112" s="48">
        <f t="shared" si="30"/>
        <v>7.3710000000000004</v>
      </c>
      <c r="L112" s="39">
        <f t="shared" si="31"/>
        <v>270.27000000000004</v>
      </c>
      <c r="M112" s="39">
        <f t="shared" si="32"/>
        <v>633.90599999999995</v>
      </c>
      <c r="N112" s="39">
        <f t="shared" si="33"/>
        <v>22.972950000000004</v>
      </c>
      <c r="O112" s="39">
        <f t="shared" si="34"/>
        <v>45.208799999999997</v>
      </c>
      <c r="P112" s="39">
        <f t="shared" si="35"/>
        <v>126.7812</v>
      </c>
      <c r="Q112" s="39">
        <f t="shared" si="36"/>
        <v>54.054000000000009</v>
      </c>
      <c r="R112" s="38">
        <f t="shared" si="37"/>
        <v>1153.1929499999999</v>
      </c>
      <c r="S112" s="117"/>
    </row>
    <row r="113" spans="1:19" s="3" customFormat="1" ht="15.75" x14ac:dyDescent="0.25">
      <c r="A113" s="14" t="str">
        <f>IF(E113=0,"",1+MAX(A$9:A112))</f>
        <v/>
      </c>
      <c r="B113" s="5"/>
      <c r="C113" s="90" t="s">
        <v>112</v>
      </c>
      <c r="D113" s="88"/>
      <c r="E113" s="88"/>
      <c r="F113" s="46" t="str">
        <f t="shared" si="14"/>
        <v/>
      </c>
      <c r="G113" s="80" t="str">
        <f t="shared" si="29"/>
        <v/>
      </c>
      <c r="H113" s="47"/>
      <c r="I113" s="47"/>
      <c r="J113" s="95"/>
      <c r="K113" s="48" t="str">
        <f t="shared" si="30"/>
        <v/>
      </c>
      <c r="L113" s="39" t="str">
        <f t="shared" si="31"/>
        <v/>
      </c>
      <c r="M113" s="39" t="str">
        <f t="shared" si="32"/>
        <v/>
      </c>
      <c r="N113" s="39" t="str">
        <f t="shared" si="33"/>
        <v/>
      </c>
      <c r="O113" s="39" t="str">
        <f t="shared" si="34"/>
        <v/>
      </c>
      <c r="P113" s="39" t="str">
        <f t="shared" si="35"/>
        <v/>
      </c>
      <c r="Q113" s="39" t="str">
        <f t="shared" si="36"/>
        <v/>
      </c>
      <c r="R113" s="38" t="str">
        <f t="shared" si="37"/>
        <v/>
      </c>
      <c r="S113" s="117"/>
    </row>
    <row r="114" spans="1:19" s="3" customFormat="1" ht="15.75" x14ac:dyDescent="0.25">
      <c r="A114" s="14">
        <f>IF(E114=0,"",1+MAX(A$9:A113))</f>
        <v>80</v>
      </c>
      <c r="B114" s="5"/>
      <c r="C114" s="91" t="s">
        <v>113</v>
      </c>
      <c r="D114" s="88">
        <v>472</v>
      </c>
      <c r="E114" s="88" t="s">
        <v>15</v>
      </c>
      <c r="F114" s="46">
        <f t="shared" si="14"/>
        <v>0.05</v>
      </c>
      <c r="G114" s="80">
        <f t="shared" si="29"/>
        <v>495.6</v>
      </c>
      <c r="H114" s="47">
        <v>1.2</v>
      </c>
      <c r="I114" s="47">
        <v>86</v>
      </c>
      <c r="J114" s="95">
        <v>3.4000000000000002E-2</v>
      </c>
      <c r="K114" s="48">
        <f t="shared" si="30"/>
        <v>16.8504</v>
      </c>
      <c r="L114" s="39">
        <f t="shared" si="31"/>
        <v>594.72</v>
      </c>
      <c r="M114" s="39">
        <f t="shared" si="32"/>
        <v>1449.1344000000001</v>
      </c>
      <c r="N114" s="39">
        <f t="shared" si="33"/>
        <v>50.551200000000009</v>
      </c>
      <c r="O114" s="39">
        <f t="shared" si="34"/>
        <v>102.19272000000001</v>
      </c>
      <c r="P114" s="39">
        <f t="shared" si="35"/>
        <v>289.82688000000002</v>
      </c>
      <c r="Q114" s="39">
        <f t="shared" si="36"/>
        <v>118.94400000000002</v>
      </c>
      <c r="R114" s="38">
        <f t="shared" si="37"/>
        <v>2605.3692000000001</v>
      </c>
      <c r="S114" s="117"/>
    </row>
    <row r="115" spans="1:19" s="3" customFormat="1" ht="15.75" x14ac:dyDescent="0.25">
      <c r="A115" s="14">
        <f>IF(E115=0,"",1+MAX(A$9:A114))</f>
        <v>81</v>
      </c>
      <c r="B115" s="5"/>
      <c r="C115" s="91" t="s">
        <v>105</v>
      </c>
      <c r="D115" s="88">
        <v>231</v>
      </c>
      <c r="E115" s="88" t="s">
        <v>15</v>
      </c>
      <c r="F115" s="46">
        <f t="shared" si="14"/>
        <v>0.05</v>
      </c>
      <c r="G115" s="80">
        <f t="shared" si="29"/>
        <v>242.55</v>
      </c>
      <c r="H115" s="47">
        <v>1.2</v>
      </c>
      <c r="I115" s="47">
        <v>86</v>
      </c>
      <c r="J115" s="95">
        <v>3.4000000000000002E-2</v>
      </c>
      <c r="K115" s="48">
        <f t="shared" si="30"/>
        <v>8.2467000000000006</v>
      </c>
      <c r="L115" s="39">
        <f t="shared" si="31"/>
        <v>291.06</v>
      </c>
      <c r="M115" s="39">
        <f t="shared" si="32"/>
        <v>709.21620000000007</v>
      </c>
      <c r="N115" s="39">
        <f t="shared" si="33"/>
        <v>24.740100000000002</v>
      </c>
      <c r="O115" s="39">
        <f t="shared" si="34"/>
        <v>50.013810000000007</v>
      </c>
      <c r="P115" s="39">
        <f t="shared" si="35"/>
        <v>141.84324000000001</v>
      </c>
      <c r="Q115" s="39">
        <f t="shared" si="36"/>
        <v>58.212000000000003</v>
      </c>
      <c r="R115" s="38">
        <f t="shared" si="37"/>
        <v>1275.0853499999998</v>
      </c>
      <c r="S115" s="117"/>
    </row>
    <row r="116" spans="1:19" s="3" customFormat="1" ht="15.75" x14ac:dyDescent="0.25">
      <c r="A116" s="14" t="str">
        <f>IF(E116=0,"",1+MAX(A$9:A115))</f>
        <v/>
      </c>
      <c r="B116" s="5"/>
      <c r="C116" s="90" t="s">
        <v>114</v>
      </c>
      <c r="D116" s="88"/>
      <c r="E116" s="88"/>
      <c r="F116" s="46" t="str">
        <f t="shared" si="14"/>
        <v/>
      </c>
      <c r="G116" s="80" t="str">
        <f t="shared" si="29"/>
        <v/>
      </c>
      <c r="H116" s="47"/>
      <c r="I116" s="47"/>
      <c r="J116" s="95"/>
      <c r="K116" s="48" t="str">
        <f t="shared" si="30"/>
        <v/>
      </c>
      <c r="L116" s="39" t="str">
        <f t="shared" si="31"/>
        <v/>
      </c>
      <c r="M116" s="39" t="str">
        <f t="shared" si="32"/>
        <v/>
      </c>
      <c r="N116" s="39" t="str">
        <f t="shared" si="33"/>
        <v/>
      </c>
      <c r="O116" s="39" t="str">
        <f t="shared" si="34"/>
        <v/>
      </c>
      <c r="P116" s="39" t="str">
        <f t="shared" si="35"/>
        <v/>
      </c>
      <c r="Q116" s="39" t="str">
        <f t="shared" si="36"/>
        <v/>
      </c>
      <c r="R116" s="38" t="str">
        <f t="shared" si="37"/>
        <v/>
      </c>
      <c r="S116" s="117"/>
    </row>
    <row r="117" spans="1:19" s="3" customFormat="1" ht="15.75" x14ac:dyDescent="0.25">
      <c r="A117" s="14">
        <f>IF(E117=0,"",1+MAX(A$9:A116))</f>
        <v>82</v>
      </c>
      <c r="B117" s="5"/>
      <c r="C117" s="91" t="s">
        <v>115</v>
      </c>
      <c r="D117" s="88">
        <v>168</v>
      </c>
      <c r="E117" s="88" t="s">
        <v>15</v>
      </c>
      <c r="F117" s="46">
        <f t="shared" si="14"/>
        <v>0.05</v>
      </c>
      <c r="G117" s="80">
        <f t="shared" si="29"/>
        <v>176.4</v>
      </c>
      <c r="H117" s="47">
        <v>1.2</v>
      </c>
      <c r="I117" s="47">
        <v>86</v>
      </c>
      <c r="J117" s="95">
        <v>3.4000000000000002E-2</v>
      </c>
      <c r="K117" s="48">
        <f t="shared" si="30"/>
        <v>5.9976000000000003</v>
      </c>
      <c r="L117" s="39">
        <f t="shared" si="31"/>
        <v>211.68</v>
      </c>
      <c r="M117" s="39">
        <f t="shared" si="32"/>
        <v>515.79359999999997</v>
      </c>
      <c r="N117" s="39">
        <f t="shared" si="33"/>
        <v>17.992800000000003</v>
      </c>
      <c r="O117" s="39">
        <f t="shared" si="34"/>
        <v>36.37368</v>
      </c>
      <c r="P117" s="39">
        <f t="shared" si="35"/>
        <v>103.15872</v>
      </c>
      <c r="Q117" s="39">
        <f t="shared" si="36"/>
        <v>42.336000000000006</v>
      </c>
      <c r="R117" s="38">
        <f t="shared" si="37"/>
        <v>927.33480000000009</v>
      </c>
      <c r="S117" s="117"/>
    </row>
    <row r="118" spans="1:19" s="3" customFormat="1" ht="15.75" x14ac:dyDescent="0.25">
      <c r="A118" s="14">
        <f>IF(E118=0,"",1+MAX(A$9:A117))</f>
        <v>83</v>
      </c>
      <c r="B118" s="5"/>
      <c r="C118" s="91" t="s">
        <v>105</v>
      </c>
      <c r="D118" s="88">
        <v>78</v>
      </c>
      <c r="E118" s="88" t="s">
        <v>15</v>
      </c>
      <c r="F118" s="46">
        <f t="shared" si="14"/>
        <v>0.05</v>
      </c>
      <c r="G118" s="80">
        <f t="shared" si="29"/>
        <v>81.900000000000006</v>
      </c>
      <c r="H118" s="47">
        <v>1.2</v>
      </c>
      <c r="I118" s="47">
        <v>86</v>
      </c>
      <c r="J118" s="95">
        <v>3.4000000000000002E-2</v>
      </c>
      <c r="K118" s="48">
        <f t="shared" si="30"/>
        <v>2.7846000000000002</v>
      </c>
      <c r="L118" s="39">
        <f t="shared" si="31"/>
        <v>98.28</v>
      </c>
      <c r="M118" s="39">
        <f t="shared" si="32"/>
        <v>239.47560000000004</v>
      </c>
      <c r="N118" s="39">
        <f t="shared" si="33"/>
        <v>8.3538000000000014</v>
      </c>
      <c r="O118" s="39">
        <f t="shared" si="34"/>
        <v>16.887780000000003</v>
      </c>
      <c r="P118" s="39">
        <f t="shared" si="35"/>
        <v>47.895120000000013</v>
      </c>
      <c r="Q118" s="39">
        <f t="shared" si="36"/>
        <v>19.656000000000002</v>
      </c>
      <c r="R118" s="38">
        <f t="shared" si="37"/>
        <v>430.5483000000001</v>
      </c>
      <c r="S118" s="117"/>
    </row>
    <row r="119" spans="1:19" s="3" customFormat="1" ht="15.75" x14ac:dyDescent="0.25">
      <c r="A119" s="14" t="str">
        <f>IF(E119=0,"",1+MAX(A$9:A118))</f>
        <v/>
      </c>
      <c r="B119" s="5"/>
      <c r="C119" s="89" t="s">
        <v>87</v>
      </c>
      <c r="D119" s="88"/>
      <c r="E119" s="88"/>
      <c r="F119" s="46" t="str">
        <f t="shared" si="14"/>
        <v/>
      </c>
      <c r="G119" s="80" t="str">
        <f t="shared" si="29"/>
        <v/>
      </c>
      <c r="H119" s="47"/>
      <c r="I119" s="47"/>
      <c r="J119" s="95"/>
      <c r="K119" s="48" t="str">
        <f t="shared" si="30"/>
        <v/>
      </c>
      <c r="L119" s="39" t="str">
        <f t="shared" si="31"/>
        <v/>
      </c>
      <c r="M119" s="39" t="str">
        <f t="shared" si="32"/>
        <v/>
      </c>
      <c r="N119" s="39" t="str">
        <f t="shared" si="33"/>
        <v/>
      </c>
      <c r="O119" s="39" t="str">
        <f t="shared" si="34"/>
        <v/>
      </c>
      <c r="P119" s="39" t="str">
        <f t="shared" si="35"/>
        <v/>
      </c>
      <c r="Q119" s="39" t="str">
        <f t="shared" si="36"/>
        <v/>
      </c>
      <c r="R119" s="38" t="str">
        <f t="shared" si="37"/>
        <v/>
      </c>
      <c r="S119" s="117"/>
    </row>
    <row r="120" spans="1:19" s="3" customFormat="1" ht="15.75" x14ac:dyDescent="0.25">
      <c r="A120" s="14" t="str">
        <f>IF(E120=0,"",1+MAX(A$9:A119))</f>
        <v/>
      </c>
      <c r="B120" s="5"/>
      <c r="C120" s="90" t="s">
        <v>109</v>
      </c>
      <c r="D120" s="88"/>
      <c r="E120" s="88"/>
      <c r="F120" s="46" t="str">
        <f t="shared" si="14"/>
        <v/>
      </c>
      <c r="G120" s="80" t="str">
        <f t="shared" si="29"/>
        <v/>
      </c>
      <c r="H120" s="47"/>
      <c r="I120" s="47"/>
      <c r="J120" s="95"/>
      <c r="K120" s="48" t="str">
        <f t="shared" si="30"/>
        <v/>
      </c>
      <c r="L120" s="39" t="str">
        <f t="shared" si="31"/>
        <v/>
      </c>
      <c r="M120" s="39" t="str">
        <f t="shared" si="32"/>
        <v/>
      </c>
      <c r="N120" s="39" t="str">
        <f t="shared" si="33"/>
        <v/>
      </c>
      <c r="O120" s="39" t="str">
        <f t="shared" si="34"/>
        <v/>
      </c>
      <c r="P120" s="39" t="str">
        <f t="shared" si="35"/>
        <v/>
      </c>
      <c r="Q120" s="39" t="str">
        <f t="shared" si="36"/>
        <v/>
      </c>
      <c r="R120" s="38" t="str">
        <f t="shared" si="37"/>
        <v/>
      </c>
      <c r="S120" s="117"/>
    </row>
    <row r="121" spans="1:19" s="3" customFormat="1" ht="15.75" x14ac:dyDescent="0.25">
      <c r="A121" s="14">
        <f>IF(E121=0,"",1+MAX(A$9:A120))</f>
        <v>84</v>
      </c>
      <c r="B121" s="5"/>
      <c r="C121" s="91" t="s">
        <v>104</v>
      </c>
      <c r="D121" s="88">
        <f>1216-672</f>
        <v>544</v>
      </c>
      <c r="E121" s="88" t="s">
        <v>16</v>
      </c>
      <c r="F121" s="46">
        <f t="shared" si="14"/>
        <v>0.05</v>
      </c>
      <c r="G121" s="80">
        <f t="shared" si="29"/>
        <v>571.20000000000005</v>
      </c>
      <c r="H121" s="47">
        <v>1.26</v>
      </c>
      <c r="I121" s="47">
        <v>86</v>
      </c>
      <c r="J121" s="95">
        <v>0.02</v>
      </c>
      <c r="K121" s="48">
        <f t="shared" si="30"/>
        <v>11.424000000000001</v>
      </c>
      <c r="L121" s="39">
        <f t="shared" si="31"/>
        <v>719.7120000000001</v>
      </c>
      <c r="M121" s="39">
        <f t="shared" si="32"/>
        <v>982.46400000000006</v>
      </c>
      <c r="N121" s="39">
        <f t="shared" si="33"/>
        <v>61.175520000000013</v>
      </c>
      <c r="O121" s="39">
        <f t="shared" si="34"/>
        <v>85.108800000000016</v>
      </c>
      <c r="P121" s="39">
        <f t="shared" si="35"/>
        <v>196.49280000000002</v>
      </c>
      <c r="Q121" s="39">
        <f t="shared" si="36"/>
        <v>143.94240000000002</v>
      </c>
      <c r="R121" s="38">
        <f t="shared" si="37"/>
        <v>2188.89552</v>
      </c>
      <c r="S121" s="117"/>
    </row>
    <row r="122" spans="1:19" s="3" customFormat="1" ht="15.75" x14ac:dyDescent="0.25">
      <c r="A122" s="14">
        <f>IF(E122=0,"",1+MAX(A$9:A121))</f>
        <v>85</v>
      </c>
      <c r="B122" s="5"/>
      <c r="C122" s="91" t="s">
        <v>110</v>
      </c>
      <c r="D122" s="88">
        <v>928</v>
      </c>
      <c r="E122" s="88" t="s">
        <v>15</v>
      </c>
      <c r="F122" s="46">
        <f t="shared" si="14"/>
        <v>0.05</v>
      </c>
      <c r="G122" s="80">
        <f t="shared" si="29"/>
        <v>974.40000000000009</v>
      </c>
      <c r="H122" s="47">
        <v>1.2</v>
      </c>
      <c r="I122" s="47">
        <v>86</v>
      </c>
      <c r="J122" s="95">
        <v>3.4000000000000002E-2</v>
      </c>
      <c r="K122" s="48">
        <f t="shared" si="30"/>
        <v>33.129600000000003</v>
      </c>
      <c r="L122" s="39">
        <f t="shared" si="31"/>
        <v>1169.28</v>
      </c>
      <c r="M122" s="39">
        <f t="shared" si="32"/>
        <v>2849.1456000000003</v>
      </c>
      <c r="N122" s="39">
        <f t="shared" si="33"/>
        <v>99.388800000000003</v>
      </c>
      <c r="O122" s="39">
        <f t="shared" si="34"/>
        <v>200.92128000000002</v>
      </c>
      <c r="P122" s="39">
        <f t="shared" si="35"/>
        <v>569.8291200000001</v>
      </c>
      <c r="Q122" s="39">
        <f t="shared" si="36"/>
        <v>233.85599999999999</v>
      </c>
      <c r="R122" s="38">
        <f t="shared" si="37"/>
        <v>5122.4207999999999</v>
      </c>
      <c r="S122" s="117"/>
    </row>
    <row r="123" spans="1:19" s="3" customFormat="1" ht="15.75" x14ac:dyDescent="0.25">
      <c r="A123" s="14">
        <f>IF(E123=0,"",1+MAX(A$9:A122))</f>
        <v>86</v>
      </c>
      <c r="B123" s="5"/>
      <c r="C123" s="91" t="s">
        <v>105</v>
      </c>
      <c r="D123" s="88">
        <v>456</v>
      </c>
      <c r="E123" s="88" t="s">
        <v>15</v>
      </c>
      <c r="F123" s="46">
        <f t="shared" si="14"/>
        <v>0.05</v>
      </c>
      <c r="G123" s="80">
        <f t="shared" si="29"/>
        <v>478.8</v>
      </c>
      <c r="H123" s="47">
        <v>1.2</v>
      </c>
      <c r="I123" s="47">
        <v>86</v>
      </c>
      <c r="J123" s="95">
        <v>3.4000000000000002E-2</v>
      </c>
      <c r="K123" s="48">
        <f t="shared" si="30"/>
        <v>16.279200000000003</v>
      </c>
      <c r="L123" s="39">
        <f t="shared" si="31"/>
        <v>574.55999999999995</v>
      </c>
      <c r="M123" s="39">
        <f t="shared" si="32"/>
        <v>1400.0112000000001</v>
      </c>
      <c r="N123" s="39">
        <f t="shared" si="33"/>
        <v>48.837600000000002</v>
      </c>
      <c r="O123" s="39">
        <f t="shared" si="34"/>
        <v>98.728560000000016</v>
      </c>
      <c r="P123" s="39">
        <f t="shared" si="35"/>
        <v>280.00224000000003</v>
      </c>
      <c r="Q123" s="39">
        <f t="shared" si="36"/>
        <v>114.91199999999999</v>
      </c>
      <c r="R123" s="38">
        <f t="shared" si="37"/>
        <v>2517.0516000000002</v>
      </c>
      <c r="S123" s="117"/>
    </row>
    <row r="124" spans="1:19" s="3" customFormat="1" ht="15.75" x14ac:dyDescent="0.25">
      <c r="A124" s="14" t="str">
        <f>IF(E124=0,"",1+MAX(A$9:A123))</f>
        <v/>
      </c>
      <c r="B124" s="5"/>
      <c r="C124" s="90" t="s">
        <v>122</v>
      </c>
      <c r="D124" s="88"/>
      <c r="E124" s="88"/>
      <c r="F124" s="46" t="str">
        <f t="shared" si="14"/>
        <v/>
      </c>
      <c r="G124" s="80" t="str">
        <f t="shared" si="29"/>
        <v/>
      </c>
      <c r="H124" s="47"/>
      <c r="I124" s="47"/>
      <c r="J124" s="95"/>
      <c r="K124" s="48" t="str">
        <f t="shared" si="30"/>
        <v/>
      </c>
      <c r="L124" s="39" t="str">
        <f t="shared" si="31"/>
        <v/>
      </c>
      <c r="M124" s="39" t="str">
        <f t="shared" si="32"/>
        <v/>
      </c>
      <c r="N124" s="39" t="str">
        <f t="shared" si="33"/>
        <v/>
      </c>
      <c r="O124" s="39" t="str">
        <f t="shared" si="34"/>
        <v/>
      </c>
      <c r="P124" s="39" t="str">
        <f t="shared" si="35"/>
        <v/>
      </c>
      <c r="Q124" s="39" t="str">
        <f t="shared" si="36"/>
        <v/>
      </c>
      <c r="R124" s="38" t="str">
        <f t="shared" si="37"/>
        <v/>
      </c>
      <c r="S124" s="117"/>
    </row>
    <row r="125" spans="1:19" s="3" customFormat="1" ht="15.75" x14ac:dyDescent="0.25">
      <c r="A125" s="14">
        <f>IF(E125=0,"",1+MAX(A$9:A124))</f>
        <v>87</v>
      </c>
      <c r="B125" s="5"/>
      <c r="C125" s="91" t="s">
        <v>116</v>
      </c>
      <c r="D125" s="88">
        <v>360</v>
      </c>
      <c r="E125" s="88" t="s">
        <v>15</v>
      </c>
      <c r="F125" s="46">
        <f t="shared" si="14"/>
        <v>0.05</v>
      </c>
      <c r="G125" s="80">
        <f t="shared" si="29"/>
        <v>378</v>
      </c>
      <c r="H125" s="47">
        <v>1.1000000000000001</v>
      </c>
      <c r="I125" s="47">
        <v>86</v>
      </c>
      <c r="J125" s="95">
        <v>0.03</v>
      </c>
      <c r="K125" s="48">
        <f t="shared" si="30"/>
        <v>11.34</v>
      </c>
      <c r="L125" s="39">
        <f t="shared" si="31"/>
        <v>415.8</v>
      </c>
      <c r="M125" s="39">
        <f t="shared" si="32"/>
        <v>975.24</v>
      </c>
      <c r="N125" s="39">
        <f t="shared" si="33"/>
        <v>35.343000000000004</v>
      </c>
      <c r="O125" s="39">
        <f t="shared" si="34"/>
        <v>69.552000000000007</v>
      </c>
      <c r="P125" s="39">
        <f t="shared" si="35"/>
        <v>195.048</v>
      </c>
      <c r="Q125" s="39">
        <f t="shared" si="36"/>
        <v>83.160000000000011</v>
      </c>
      <c r="R125" s="38">
        <f t="shared" si="37"/>
        <v>1774.143</v>
      </c>
      <c r="S125" s="117"/>
    </row>
    <row r="126" spans="1:19" s="3" customFormat="1" ht="15.75" x14ac:dyDescent="0.25">
      <c r="A126" s="14">
        <f>IF(E126=0,"",1+MAX(A$9:A125))</f>
        <v>88</v>
      </c>
      <c r="B126" s="5"/>
      <c r="C126" s="91" t="s">
        <v>106</v>
      </c>
      <c r="D126" s="88">
        <v>174</v>
      </c>
      <c r="E126" s="88" t="s">
        <v>15</v>
      </c>
      <c r="F126" s="46">
        <f t="shared" si="14"/>
        <v>0.05</v>
      </c>
      <c r="G126" s="80">
        <f t="shared" si="29"/>
        <v>182.70000000000002</v>
      </c>
      <c r="H126" s="47">
        <v>1.1000000000000001</v>
      </c>
      <c r="I126" s="47">
        <v>86</v>
      </c>
      <c r="J126" s="95">
        <v>0.03</v>
      </c>
      <c r="K126" s="48">
        <f t="shared" si="30"/>
        <v>5.4809999999999999</v>
      </c>
      <c r="L126" s="39">
        <f t="shared" si="31"/>
        <v>200.97000000000003</v>
      </c>
      <c r="M126" s="39">
        <f t="shared" si="32"/>
        <v>471.36599999999999</v>
      </c>
      <c r="N126" s="39">
        <f t="shared" si="33"/>
        <v>17.082450000000005</v>
      </c>
      <c r="O126" s="39">
        <f t="shared" si="34"/>
        <v>33.616800000000005</v>
      </c>
      <c r="P126" s="39">
        <f t="shared" si="35"/>
        <v>94.273200000000003</v>
      </c>
      <c r="Q126" s="39">
        <f t="shared" si="36"/>
        <v>40.19400000000001</v>
      </c>
      <c r="R126" s="38">
        <f t="shared" si="37"/>
        <v>857.50244999999995</v>
      </c>
      <c r="S126" s="117"/>
    </row>
    <row r="127" spans="1:19" s="3" customFormat="1" ht="15.75" x14ac:dyDescent="0.25">
      <c r="A127" s="14" t="str">
        <f>IF(E127=0,"",1+MAX(A$9:A126))</f>
        <v/>
      </c>
      <c r="B127" s="5"/>
      <c r="C127" s="90" t="s">
        <v>117</v>
      </c>
      <c r="D127" s="88"/>
      <c r="E127" s="88"/>
      <c r="F127" s="46" t="str">
        <f t="shared" si="14"/>
        <v/>
      </c>
      <c r="G127" s="80" t="str">
        <f t="shared" si="29"/>
        <v/>
      </c>
      <c r="H127" s="47"/>
      <c r="I127" s="47"/>
      <c r="J127" s="95"/>
      <c r="K127" s="48" t="str">
        <f t="shared" si="30"/>
        <v/>
      </c>
      <c r="L127" s="39" t="str">
        <f t="shared" si="31"/>
        <v/>
      </c>
      <c r="M127" s="39" t="str">
        <f t="shared" si="32"/>
        <v/>
      </c>
      <c r="N127" s="39" t="str">
        <f t="shared" si="33"/>
        <v/>
      </c>
      <c r="O127" s="39" t="str">
        <f t="shared" si="34"/>
        <v/>
      </c>
      <c r="P127" s="39" t="str">
        <f t="shared" si="35"/>
        <v/>
      </c>
      <c r="Q127" s="39" t="str">
        <f t="shared" si="36"/>
        <v/>
      </c>
      <c r="R127" s="38" t="str">
        <f t="shared" si="37"/>
        <v/>
      </c>
      <c r="S127" s="117"/>
    </row>
    <row r="128" spans="1:19" s="3" customFormat="1" ht="15.75" x14ac:dyDescent="0.25">
      <c r="A128" s="14">
        <f>IF(E128=0,"",1+MAX(A$9:A127))</f>
        <v>89</v>
      </c>
      <c r="B128" s="5"/>
      <c r="C128" s="91" t="s">
        <v>118</v>
      </c>
      <c r="D128" s="88">
        <v>600</v>
      </c>
      <c r="E128" s="88" t="s">
        <v>15</v>
      </c>
      <c r="F128" s="46">
        <f t="shared" si="14"/>
        <v>0.05</v>
      </c>
      <c r="G128" s="80">
        <f t="shared" si="29"/>
        <v>630</v>
      </c>
      <c r="H128" s="47">
        <v>1.2</v>
      </c>
      <c r="I128" s="47">
        <v>86</v>
      </c>
      <c r="J128" s="95">
        <v>3.4000000000000002E-2</v>
      </c>
      <c r="K128" s="48">
        <f t="shared" si="30"/>
        <v>21.42</v>
      </c>
      <c r="L128" s="39">
        <f t="shared" si="31"/>
        <v>756</v>
      </c>
      <c r="M128" s="39">
        <f t="shared" si="32"/>
        <v>1842.1200000000001</v>
      </c>
      <c r="N128" s="39">
        <f t="shared" si="33"/>
        <v>64.260000000000005</v>
      </c>
      <c r="O128" s="39">
        <f t="shared" si="34"/>
        <v>129.90600000000001</v>
      </c>
      <c r="P128" s="39">
        <f t="shared" si="35"/>
        <v>368.42400000000004</v>
      </c>
      <c r="Q128" s="39">
        <f t="shared" si="36"/>
        <v>151.20000000000002</v>
      </c>
      <c r="R128" s="38">
        <f t="shared" si="37"/>
        <v>3311.91</v>
      </c>
      <c r="S128" s="117"/>
    </row>
    <row r="129" spans="1:19" s="3" customFormat="1" ht="15.75" x14ac:dyDescent="0.25">
      <c r="A129" s="14">
        <f>IF(E129=0,"",1+MAX(A$9:A128))</f>
        <v>90</v>
      </c>
      <c r="B129" s="5"/>
      <c r="C129" s="91" t="s">
        <v>105</v>
      </c>
      <c r="D129" s="88">
        <v>294</v>
      </c>
      <c r="E129" s="88" t="s">
        <v>15</v>
      </c>
      <c r="F129" s="46">
        <f t="shared" si="14"/>
        <v>0.05</v>
      </c>
      <c r="G129" s="80">
        <f t="shared" si="29"/>
        <v>308.7</v>
      </c>
      <c r="H129" s="47">
        <v>1.2</v>
      </c>
      <c r="I129" s="47">
        <v>86</v>
      </c>
      <c r="J129" s="95">
        <v>3.4000000000000002E-2</v>
      </c>
      <c r="K129" s="48">
        <f t="shared" si="30"/>
        <v>10.495800000000001</v>
      </c>
      <c r="L129" s="39">
        <f t="shared" si="31"/>
        <v>370.44</v>
      </c>
      <c r="M129" s="39">
        <f t="shared" si="32"/>
        <v>902.63880000000006</v>
      </c>
      <c r="N129" s="39">
        <f t="shared" si="33"/>
        <v>31.487400000000001</v>
      </c>
      <c r="O129" s="39">
        <f t="shared" si="34"/>
        <v>63.653940000000006</v>
      </c>
      <c r="P129" s="39">
        <f t="shared" si="35"/>
        <v>180.52776000000003</v>
      </c>
      <c r="Q129" s="39">
        <f t="shared" si="36"/>
        <v>74.088000000000008</v>
      </c>
      <c r="R129" s="38">
        <f t="shared" si="37"/>
        <v>1622.8358999999998</v>
      </c>
      <c r="S129" s="117"/>
    </row>
    <row r="130" spans="1:19" s="3" customFormat="1" ht="15.75" x14ac:dyDescent="0.25">
      <c r="A130" s="14" t="str">
        <f>IF(E130=0,"",1+MAX(A$9:A129))</f>
        <v/>
      </c>
      <c r="B130" s="5"/>
      <c r="C130" s="90" t="s">
        <v>123</v>
      </c>
      <c r="D130" s="88"/>
      <c r="E130" s="88"/>
      <c r="F130" s="46" t="str">
        <f t="shared" si="14"/>
        <v/>
      </c>
      <c r="G130" s="80" t="str">
        <f t="shared" si="29"/>
        <v/>
      </c>
      <c r="H130" s="47"/>
      <c r="I130" s="47"/>
      <c r="J130" s="95"/>
      <c r="K130" s="48" t="str">
        <f t="shared" si="30"/>
        <v/>
      </c>
      <c r="L130" s="39" t="str">
        <f t="shared" si="31"/>
        <v/>
      </c>
      <c r="M130" s="39" t="str">
        <f t="shared" si="32"/>
        <v/>
      </c>
      <c r="N130" s="39" t="str">
        <f t="shared" si="33"/>
        <v/>
      </c>
      <c r="O130" s="39" t="str">
        <f t="shared" si="34"/>
        <v/>
      </c>
      <c r="P130" s="39" t="str">
        <f t="shared" si="35"/>
        <v/>
      </c>
      <c r="Q130" s="39" t="str">
        <f t="shared" si="36"/>
        <v/>
      </c>
      <c r="R130" s="38" t="str">
        <f t="shared" si="37"/>
        <v/>
      </c>
      <c r="S130" s="117"/>
    </row>
    <row r="131" spans="1:19" s="3" customFormat="1" ht="15.75" x14ac:dyDescent="0.25">
      <c r="A131" s="14">
        <f>IF(E131=0,"",1+MAX(A$9:A130))</f>
        <v>91</v>
      </c>
      <c r="B131" s="5"/>
      <c r="C131" s="91" t="s">
        <v>104</v>
      </c>
      <c r="D131" s="88">
        <v>272</v>
      </c>
      <c r="E131" s="88" t="s">
        <v>16</v>
      </c>
      <c r="F131" s="46">
        <f t="shared" si="14"/>
        <v>0.05</v>
      </c>
      <c r="G131" s="80">
        <f t="shared" si="29"/>
        <v>285.60000000000002</v>
      </c>
      <c r="H131" s="47">
        <v>1.26</v>
      </c>
      <c r="I131" s="47">
        <v>86</v>
      </c>
      <c r="J131" s="95">
        <v>0.02</v>
      </c>
      <c r="K131" s="48">
        <f t="shared" si="30"/>
        <v>5.7120000000000006</v>
      </c>
      <c r="L131" s="39">
        <f t="shared" si="31"/>
        <v>359.85600000000005</v>
      </c>
      <c r="M131" s="39">
        <f t="shared" si="32"/>
        <v>491.23200000000003</v>
      </c>
      <c r="N131" s="39">
        <f t="shared" si="33"/>
        <v>30.587760000000006</v>
      </c>
      <c r="O131" s="39">
        <f t="shared" si="34"/>
        <v>42.554400000000008</v>
      </c>
      <c r="P131" s="39">
        <f t="shared" si="35"/>
        <v>98.246400000000008</v>
      </c>
      <c r="Q131" s="39">
        <f t="shared" si="36"/>
        <v>71.97120000000001</v>
      </c>
      <c r="R131" s="38">
        <f t="shared" si="37"/>
        <v>1094.44776</v>
      </c>
      <c r="S131" s="117"/>
    </row>
    <row r="132" spans="1:19" s="3" customFormat="1" ht="15.75" x14ac:dyDescent="0.25">
      <c r="A132" s="14">
        <f>IF(E132=0,"",1+MAX(A$9:A131))</f>
        <v>92</v>
      </c>
      <c r="B132" s="5"/>
      <c r="C132" s="91" t="s">
        <v>119</v>
      </c>
      <c r="D132" s="88">
        <v>108</v>
      </c>
      <c r="E132" s="88" t="s">
        <v>15</v>
      </c>
      <c r="F132" s="46">
        <f t="shared" si="14"/>
        <v>0.05</v>
      </c>
      <c r="G132" s="80">
        <f t="shared" si="29"/>
        <v>113.4</v>
      </c>
      <c r="H132" s="47">
        <v>1.1000000000000001</v>
      </c>
      <c r="I132" s="47">
        <v>86</v>
      </c>
      <c r="J132" s="95">
        <v>0.03</v>
      </c>
      <c r="K132" s="48">
        <f t="shared" si="30"/>
        <v>3.4020000000000001</v>
      </c>
      <c r="L132" s="39">
        <f t="shared" si="31"/>
        <v>124.74000000000002</v>
      </c>
      <c r="M132" s="39">
        <f t="shared" si="32"/>
        <v>292.572</v>
      </c>
      <c r="N132" s="39">
        <f t="shared" si="33"/>
        <v>10.602900000000004</v>
      </c>
      <c r="O132" s="39">
        <f t="shared" si="34"/>
        <v>20.865600000000001</v>
      </c>
      <c r="P132" s="39">
        <f t="shared" si="35"/>
        <v>58.514400000000002</v>
      </c>
      <c r="Q132" s="39">
        <f t="shared" si="36"/>
        <v>24.948000000000008</v>
      </c>
      <c r="R132" s="38">
        <f t="shared" si="37"/>
        <v>532.24289999999996</v>
      </c>
      <c r="S132" s="117"/>
    </row>
    <row r="133" spans="1:19" s="3" customFormat="1" ht="15.75" x14ac:dyDescent="0.25">
      <c r="A133" s="14">
        <f>IF(E133=0,"",1+MAX(A$9:A132))</f>
        <v>93</v>
      </c>
      <c r="B133" s="5"/>
      <c r="C133" s="91" t="s">
        <v>106</v>
      </c>
      <c r="D133" s="88">
        <v>102</v>
      </c>
      <c r="E133" s="88" t="s">
        <v>15</v>
      </c>
      <c r="F133" s="46">
        <f t="shared" si="14"/>
        <v>0.05</v>
      </c>
      <c r="G133" s="80">
        <f t="shared" si="29"/>
        <v>107.10000000000001</v>
      </c>
      <c r="H133" s="47">
        <v>1.1000000000000001</v>
      </c>
      <c r="I133" s="47">
        <v>86</v>
      </c>
      <c r="J133" s="95">
        <v>0.03</v>
      </c>
      <c r="K133" s="48">
        <f t="shared" si="30"/>
        <v>3.2130000000000001</v>
      </c>
      <c r="L133" s="39">
        <f t="shared" si="31"/>
        <v>117.81000000000002</v>
      </c>
      <c r="M133" s="39">
        <f t="shared" si="32"/>
        <v>276.31799999999998</v>
      </c>
      <c r="N133" s="39">
        <f t="shared" si="33"/>
        <v>10.013850000000001</v>
      </c>
      <c r="O133" s="39">
        <f t="shared" si="34"/>
        <v>19.706400000000002</v>
      </c>
      <c r="P133" s="39">
        <f t="shared" si="35"/>
        <v>55.263599999999997</v>
      </c>
      <c r="Q133" s="39">
        <f t="shared" si="36"/>
        <v>23.562000000000005</v>
      </c>
      <c r="R133" s="38">
        <f t="shared" si="37"/>
        <v>502.67385000000002</v>
      </c>
      <c r="S133" s="117"/>
    </row>
    <row r="134" spans="1:19" s="3" customFormat="1" ht="15.75" x14ac:dyDescent="0.25">
      <c r="A134" s="14" t="str">
        <f>IF(E134=0,"",1+MAX(A$9:A133))</f>
        <v/>
      </c>
      <c r="B134" s="5"/>
      <c r="C134" s="89" t="s">
        <v>107</v>
      </c>
      <c r="D134" s="88"/>
      <c r="E134" s="88"/>
      <c r="F134" s="46" t="str">
        <f t="shared" si="14"/>
        <v/>
      </c>
      <c r="G134" s="80" t="str">
        <f t="shared" si="29"/>
        <v/>
      </c>
      <c r="H134" s="47"/>
      <c r="I134" s="47"/>
      <c r="J134" s="95"/>
      <c r="K134" s="48" t="str">
        <f t="shared" si="30"/>
        <v/>
      </c>
      <c r="L134" s="39" t="str">
        <f t="shared" si="31"/>
        <v/>
      </c>
      <c r="M134" s="39" t="str">
        <f t="shared" si="32"/>
        <v/>
      </c>
      <c r="N134" s="39" t="str">
        <f t="shared" si="33"/>
        <v/>
      </c>
      <c r="O134" s="39" t="str">
        <f t="shared" si="34"/>
        <v/>
      </c>
      <c r="P134" s="39" t="str">
        <f t="shared" si="35"/>
        <v/>
      </c>
      <c r="Q134" s="39" t="str">
        <f t="shared" si="36"/>
        <v/>
      </c>
      <c r="R134" s="38" t="str">
        <f t="shared" si="37"/>
        <v/>
      </c>
      <c r="S134" s="117"/>
    </row>
    <row r="135" spans="1:19" s="3" customFormat="1" ht="15.75" x14ac:dyDescent="0.25">
      <c r="A135" s="14" t="str">
        <f>IF(E135=0,"",1+MAX(A$9:A134))</f>
        <v/>
      </c>
      <c r="B135" s="5"/>
      <c r="C135" s="90" t="s">
        <v>109</v>
      </c>
      <c r="D135" s="88"/>
      <c r="E135" s="88"/>
      <c r="F135" s="46" t="str">
        <f t="shared" si="14"/>
        <v/>
      </c>
      <c r="G135" s="80" t="str">
        <f t="shared" si="29"/>
        <v/>
      </c>
      <c r="H135" s="47"/>
      <c r="I135" s="47"/>
      <c r="J135" s="95"/>
      <c r="K135" s="48" t="str">
        <f t="shared" si="30"/>
        <v/>
      </c>
      <c r="L135" s="39" t="str">
        <f t="shared" si="31"/>
        <v/>
      </c>
      <c r="M135" s="39" t="str">
        <f t="shared" si="32"/>
        <v/>
      </c>
      <c r="N135" s="39" t="str">
        <f t="shared" si="33"/>
        <v/>
      </c>
      <c r="O135" s="39" t="str">
        <f t="shared" si="34"/>
        <v/>
      </c>
      <c r="P135" s="39" t="str">
        <f t="shared" si="35"/>
        <v/>
      </c>
      <c r="Q135" s="39" t="str">
        <f t="shared" si="36"/>
        <v/>
      </c>
      <c r="R135" s="38" t="str">
        <f t="shared" si="37"/>
        <v/>
      </c>
      <c r="S135" s="117"/>
    </row>
    <row r="136" spans="1:19" s="3" customFormat="1" ht="15.75" x14ac:dyDescent="0.25">
      <c r="A136" s="14">
        <f>IF(E136=0,"",1+MAX(A$9:A135))</f>
        <v>94</v>
      </c>
      <c r="B136" s="5"/>
      <c r="C136" s="91" t="s">
        <v>104</v>
      </c>
      <c r="D136" s="88">
        <f>1216-672</f>
        <v>544</v>
      </c>
      <c r="E136" s="88" t="s">
        <v>16</v>
      </c>
      <c r="F136" s="46">
        <f t="shared" si="14"/>
        <v>0.05</v>
      </c>
      <c r="G136" s="80">
        <f t="shared" si="29"/>
        <v>571.20000000000005</v>
      </c>
      <c r="H136" s="47">
        <v>1.26</v>
      </c>
      <c r="I136" s="47">
        <v>86</v>
      </c>
      <c r="J136" s="95">
        <v>0.02</v>
      </c>
      <c r="K136" s="48">
        <f t="shared" si="30"/>
        <v>11.424000000000001</v>
      </c>
      <c r="L136" s="39">
        <f t="shared" si="31"/>
        <v>719.7120000000001</v>
      </c>
      <c r="M136" s="39">
        <f t="shared" si="32"/>
        <v>982.46400000000006</v>
      </c>
      <c r="N136" s="39">
        <f t="shared" si="33"/>
        <v>61.175520000000013</v>
      </c>
      <c r="O136" s="39">
        <f t="shared" si="34"/>
        <v>85.108800000000016</v>
      </c>
      <c r="P136" s="39">
        <f t="shared" si="35"/>
        <v>196.49280000000002</v>
      </c>
      <c r="Q136" s="39">
        <f t="shared" si="36"/>
        <v>143.94240000000002</v>
      </c>
      <c r="R136" s="38">
        <f t="shared" si="37"/>
        <v>2188.89552</v>
      </c>
      <c r="S136" s="117"/>
    </row>
    <row r="137" spans="1:19" s="3" customFormat="1" ht="15.75" x14ac:dyDescent="0.25">
      <c r="A137" s="14">
        <f>IF(E137=0,"",1+MAX(A$9:A136))</f>
        <v>95</v>
      </c>
      <c r="B137" s="5"/>
      <c r="C137" s="91" t="s">
        <v>110</v>
      </c>
      <c r="D137" s="88">
        <v>928</v>
      </c>
      <c r="E137" s="88" t="s">
        <v>15</v>
      </c>
      <c r="F137" s="46">
        <f t="shared" si="14"/>
        <v>0.05</v>
      </c>
      <c r="G137" s="80">
        <f t="shared" si="29"/>
        <v>974.40000000000009</v>
      </c>
      <c r="H137" s="47">
        <v>1.2</v>
      </c>
      <c r="I137" s="47">
        <v>86</v>
      </c>
      <c r="J137" s="95">
        <v>3.4000000000000002E-2</v>
      </c>
      <c r="K137" s="48">
        <f t="shared" si="30"/>
        <v>33.129600000000003</v>
      </c>
      <c r="L137" s="39">
        <f t="shared" si="31"/>
        <v>1169.28</v>
      </c>
      <c r="M137" s="39">
        <f t="shared" si="32"/>
        <v>2849.1456000000003</v>
      </c>
      <c r="N137" s="39">
        <f t="shared" si="33"/>
        <v>99.388800000000003</v>
      </c>
      <c r="O137" s="39">
        <f t="shared" si="34"/>
        <v>200.92128000000002</v>
      </c>
      <c r="P137" s="39">
        <f t="shared" si="35"/>
        <v>569.8291200000001</v>
      </c>
      <c r="Q137" s="39">
        <f t="shared" si="36"/>
        <v>233.85599999999999</v>
      </c>
      <c r="R137" s="38">
        <f t="shared" si="37"/>
        <v>5122.4207999999999</v>
      </c>
      <c r="S137" s="117"/>
    </row>
    <row r="138" spans="1:19" s="3" customFormat="1" ht="15.75" x14ac:dyDescent="0.25">
      <c r="A138" s="14">
        <f>IF(E138=0,"",1+MAX(A$9:A137))</f>
        <v>96</v>
      </c>
      <c r="B138" s="5"/>
      <c r="C138" s="91" t="s">
        <v>105</v>
      </c>
      <c r="D138" s="88">
        <v>456</v>
      </c>
      <c r="E138" s="88" t="s">
        <v>15</v>
      </c>
      <c r="F138" s="46">
        <f t="shared" si="14"/>
        <v>0.05</v>
      </c>
      <c r="G138" s="80">
        <f t="shared" si="29"/>
        <v>478.8</v>
      </c>
      <c r="H138" s="47">
        <v>1.2</v>
      </c>
      <c r="I138" s="47">
        <v>86</v>
      </c>
      <c r="J138" s="95">
        <v>3.4000000000000002E-2</v>
      </c>
      <c r="K138" s="48">
        <f t="shared" si="30"/>
        <v>16.279200000000003</v>
      </c>
      <c r="L138" s="39">
        <f t="shared" si="31"/>
        <v>574.55999999999995</v>
      </c>
      <c r="M138" s="39">
        <f t="shared" si="32"/>
        <v>1400.0112000000001</v>
      </c>
      <c r="N138" s="39">
        <f t="shared" si="33"/>
        <v>48.837600000000002</v>
      </c>
      <c r="O138" s="39">
        <f t="shared" si="34"/>
        <v>98.728560000000016</v>
      </c>
      <c r="P138" s="39">
        <f t="shared" si="35"/>
        <v>280.00224000000003</v>
      </c>
      <c r="Q138" s="39">
        <f t="shared" si="36"/>
        <v>114.91199999999999</v>
      </c>
      <c r="R138" s="38">
        <f t="shared" si="37"/>
        <v>2517.0516000000002</v>
      </c>
      <c r="S138" s="117"/>
    </row>
    <row r="139" spans="1:19" s="3" customFormat="1" ht="15.75" x14ac:dyDescent="0.25">
      <c r="A139" s="14" t="str">
        <f>IF(E139=0,"",1+MAX(A$9:A138))</f>
        <v/>
      </c>
      <c r="B139" s="5"/>
      <c r="C139" s="90" t="s">
        <v>122</v>
      </c>
      <c r="D139" s="88"/>
      <c r="E139" s="88"/>
      <c r="F139" s="46" t="str">
        <f t="shared" si="14"/>
        <v/>
      </c>
      <c r="G139" s="80" t="str">
        <f t="shared" si="29"/>
        <v/>
      </c>
      <c r="H139" s="47"/>
      <c r="I139" s="47"/>
      <c r="J139" s="95"/>
      <c r="K139" s="48" t="str">
        <f t="shared" si="30"/>
        <v/>
      </c>
      <c r="L139" s="39" t="str">
        <f t="shared" si="31"/>
        <v/>
      </c>
      <c r="M139" s="39" t="str">
        <f t="shared" si="32"/>
        <v/>
      </c>
      <c r="N139" s="39" t="str">
        <f t="shared" si="33"/>
        <v/>
      </c>
      <c r="O139" s="39" t="str">
        <f t="shared" si="34"/>
        <v/>
      </c>
      <c r="P139" s="39" t="str">
        <f t="shared" si="35"/>
        <v/>
      </c>
      <c r="Q139" s="39" t="str">
        <f t="shared" si="36"/>
        <v/>
      </c>
      <c r="R139" s="38" t="str">
        <f t="shared" si="37"/>
        <v/>
      </c>
      <c r="S139" s="117"/>
    </row>
    <row r="140" spans="1:19" s="3" customFormat="1" ht="15.75" x14ac:dyDescent="0.25">
      <c r="A140" s="14">
        <f>IF(E140=0,"",1+MAX(A$9:A139))</f>
        <v>97</v>
      </c>
      <c r="B140" s="5"/>
      <c r="C140" s="91" t="s">
        <v>116</v>
      </c>
      <c r="D140" s="88">
        <v>360</v>
      </c>
      <c r="E140" s="88" t="s">
        <v>15</v>
      </c>
      <c r="F140" s="46">
        <f t="shared" si="14"/>
        <v>0.05</v>
      </c>
      <c r="G140" s="80">
        <f t="shared" si="29"/>
        <v>378</v>
      </c>
      <c r="H140" s="47">
        <v>1.1000000000000001</v>
      </c>
      <c r="I140" s="47">
        <v>86</v>
      </c>
      <c r="J140" s="95">
        <v>0.03</v>
      </c>
      <c r="K140" s="48">
        <f t="shared" si="30"/>
        <v>11.34</v>
      </c>
      <c r="L140" s="39">
        <f t="shared" si="31"/>
        <v>415.8</v>
      </c>
      <c r="M140" s="39">
        <f t="shared" si="32"/>
        <v>975.24</v>
      </c>
      <c r="N140" s="39">
        <f t="shared" si="33"/>
        <v>35.343000000000004</v>
      </c>
      <c r="O140" s="39">
        <f t="shared" si="34"/>
        <v>69.552000000000007</v>
      </c>
      <c r="P140" s="39">
        <f t="shared" si="35"/>
        <v>195.048</v>
      </c>
      <c r="Q140" s="39">
        <f t="shared" si="36"/>
        <v>83.160000000000011</v>
      </c>
      <c r="R140" s="38">
        <f t="shared" si="37"/>
        <v>1774.143</v>
      </c>
      <c r="S140" s="117"/>
    </row>
    <row r="141" spans="1:19" s="3" customFormat="1" ht="15.75" x14ac:dyDescent="0.25">
      <c r="A141" s="14">
        <f>IF(E141=0,"",1+MAX(A$9:A140))</f>
        <v>98</v>
      </c>
      <c r="B141" s="5"/>
      <c r="C141" s="91" t="s">
        <v>106</v>
      </c>
      <c r="D141" s="88">
        <v>174</v>
      </c>
      <c r="E141" s="88" t="s">
        <v>15</v>
      </c>
      <c r="F141" s="46">
        <f t="shared" si="14"/>
        <v>0.05</v>
      </c>
      <c r="G141" s="80">
        <f t="shared" si="29"/>
        <v>182.70000000000002</v>
      </c>
      <c r="H141" s="47">
        <v>1.1000000000000001</v>
      </c>
      <c r="I141" s="47">
        <v>86</v>
      </c>
      <c r="J141" s="95">
        <v>0.03</v>
      </c>
      <c r="K141" s="48">
        <f t="shared" si="30"/>
        <v>5.4809999999999999</v>
      </c>
      <c r="L141" s="39">
        <f t="shared" si="31"/>
        <v>200.97000000000003</v>
      </c>
      <c r="M141" s="39">
        <f t="shared" si="32"/>
        <v>471.36599999999999</v>
      </c>
      <c r="N141" s="39">
        <f t="shared" si="33"/>
        <v>17.082450000000005</v>
      </c>
      <c r="O141" s="39">
        <f t="shared" si="34"/>
        <v>33.616800000000005</v>
      </c>
      <c r="P141" s="39">
        <f t="shared" si="35"/>
        <v>94.273200000000003</v>
      </c>
      <c r="Q141" s="39">
        <f t="shared" si="36"/>
        <v>40.19400000000001</v>
      </c>
      <c r="R141" s="38">
        <f t="shared" si="37"/>
        <v>857.50244999999995</v>
      </c>
      <c r="S141" s="117"/>
    </row>
    <row r="142" spans="1:19" s="3" customFormat="1" ht="15.75" x14ac:dyDescent="0.25">
      <c r="A142" s="14" t="str">
        <f>IF(E142=0,"",1+MAX(A$9:A141))</f>
        <v/>
      </c>
      <c r="B142" s="5"/>
      <c r="C142" s="90" t="s">
        <v>117</v>
      </c>
      <c r="D142" s="88"/>
      <c r="E142" s="88"/>
      <c r="F142" s="46" t="str">
        <f t="shared" si="14"/>
        <v/>
      </c>
      <c r="G142" s="80" t="str">
        <f t="shared" si="29"/>
        <v/>
      </c>
      <c r="H142" s="47"/>
      <c r="I142" s="47"/>
      <c r="J142" s="95"/>
      <c r="K142" s="48" t="str">
        <f t="shared" si="30"/>
        <v/>
      </c>
      <c r="L142" s="39" t="str">
        <f t="shared" si="31"/>
        <v/>
      </c>
      <c r="M142" s="39" t="str">
        <f t="shared" si="32"/>
        <v/>
      </c>
      <c r="N142" s="39" t="str">
        <f t="shared" si="33"/>
        <v/>
      </c>
      <c r="O142" s="39" t="str">
        <f t="shared" si="34"/>
        <v/>
      </c>
      <c r="P142" s="39" t="str">
        <f t="shared" si="35"/>
        <v/>
      </c>
      <c r="Q142" s="39" t="str">
        <f t="shared" si="36"/>
        <v/>
      </c>
      <c r="R142" s="38" t="str">
        <f t="shared" si="37"/>
        <v/>
      </c>
      <c r="S142" s="117"/>
    </row>
    <row r="143" spans="1:19" s="3" customFormat="1" ht="15.75" x14ac:dyDescent="0.25">
      <c r="A143" s="14">
        <f>IF(E143=0,"",1+MAX(A$9:A142))</f>
        <v>99</v>
      </c>
      <c r="B143" s="5"/>
      <c r="C143" s="91" t="s">
        <v>118</v>
      </c>
      <c r="D143" s="88">
        <v>600</v>
      </c>
      <c r="E143" s="88" t="s">
        <v>15</v>
      </c>
      <c r="F143" s="46">
        <f t="shared" si="14"/>
        <v>0.05</v>
      </c>
      <c r="G143" s="80">
        <f t="shared" si="29"/>
        <v>630</v>
      </c>
      <c r="H143" s="47">
        <v>1.2</v>
      </c>
      <c r="I143" s="47">
        <v>86</v>
      </c>
      <c r="J143" s="95">
        <v>3.4000000000000002E-2</v>
      </c>
      <c r="K143" s="48">
        <f t="shared" si="30"/>
        <v>21.42</v>
      </c>
      <c r="L143" s="39">
        <f t="shared" si="31"/>
        <v>756</v>
      </c>
      <c r="M143" s="39">
        <f t="shared" si="32"/>
        <v>1842.1200000000001</v>
      </c>
      <c r="N143" s="39">
        <f t="shared" si="33"/>
        <v>64.260000000000005</v>
      </c>
      <c r="O143" s="39">
        <f t="shared" si="34"/>
        <v>129.90600000000001</v>
      </c>
      <c r="P143" s="39">
        <f t="shared" si="35"/>
        <v>368.42400000000004</v>
      </c>
      <c r="Q143" s="39">
        <f t="shared" si="36"/>
        <v>151.20000000000002</v>
      </c>
      <c r="R143" s="38">
        <f t="shared" si="37"/>
        <v>3311.91</v>
      </c>
      <c r="S143" s="117"/>
    </row>
    <row r="144" spans="1:19" s="3" customFormat="1" ht="15.75" x14ac:dyDescent="0.25">
      <c r="A144" s="14">
        <f>IF(E144=0,"",1+MAX(A$9:A143))</f>
        <v>100</v>
      </c>
      <c r="B144" s="5"/>
      <c r="C144" s="91" t="s">
        <v>105</v>
      </c>
      <c r="D144" s="88">
        <v>294</v>
      </c>
      <c r="E144" s="88" t="s">
        <v>15</v>
      </c>
      <c r="F144" s="46">
        <f t="shared" si="14"/>
        <v>0.05</v>
      </c>
      <c r="G144" s="80">
        <f t="shared" si="29"/>
        <v>308.7</v>
      </c>
      <c r="H144" s="47">
        <v>1.2</v>
      </c>
      <c r="I144" s="47">
        <v>86</v>
      </c>
      <c r="J144" s="95">
        <v>3.4000000000000002E-2</v>
      </c>
      <c r="K144" s="48">
        <f t="shared" si="30"/>
        <v>10.495800000000001</v>
      </c>
      <c r="L144" s="39">
        <f t="shared" si="31"/>
        <v>370.44</v>
      </c>
      <c r="M144" s="39">
        <f t="shared" si="32"/>
        <v>902.63880000000006</v>
      </c>
      <c r="N144" s="39">
        <f t="shared" si="33"/>
        <v>31.487400000000001</v>
      </c>
      <c r="O144" s="39">
        <f t="shared" si="34"/>
        <v>63.653940000000006</v>
      </c>
      <c r="P144" s="39">
        <f t="shared" si="35"/>
        <v>180.52776000000003</v>
      </c>
      <c r="Q144" s="39">
        <f t="shared" si="36"/>
        <v>74.088000000000008</v>
      </c>
      <c r="R144" s="38">
        <f t="shared" si="37"/>
        <v>1622.8358999999998</v>
      </c>
      <c r="S144" s="117"/>
    </row>
    <row r="145" spans="1:19" s="3" customFormat="1" ht="15.75" x14ac:dyDescent="0.25">
      <c r="A145" s="14" t="str">
        <f>IF(E145=0,"",1+MAX(A$9:A144))</f>
        <v/>
      </c>
      <c r="B145" s="5"/>
      <c r="C145" s="90" t="s">
        <v>123</v>
      </c>
      <c r="D145" s="88"/>
      <c r="E145" s="88"/>
      <c r="F145" s="46" t="str">
        <f t="shared" si="14"/>
        <v/>
      </c>
      <c r="G145" s="80" t="str">
        <f t="shared" si="29"/>
        <v/>
      </c>
      <c r="H145" s="47"/>
      <c r="I145" s="47"/>
      <c r="J145" s="95"/>
      <c r="K145" s="48" t="str">
        <f t="shared" si="30"/>
        <v/>
      </c>
      <c r="L145" s="39" t="str">
        <f t="shared" si="31"/>
        <v/>
      </c>
      <c r="M145" s="39" t="str">
        <f t="shared" si="32"/>
        <v/>
      </c>
      <c r="N145" s="39" t="str">
        <f t="shared" si="33"/>
        <v/>
      </c>
      <c r="O145" s="39" t="str">
        <f t="shared" si="34"/>
        <v/>
      </c>
      <c r="P145" s="39" t="str">
        <f t="shared" si="35"/>
        <v/>
      </c>
      <c r="Q145" s="39" t="str">
        <f t="shared" si="36"/>
        <v/>
      </c>
      <c r="R145" s="38" t="str">
        <f t="shared" si="37"/>
        <v/>
      </c>
      <c r="S145" s="117"/>
    </row>
    <row r="146" spans="1:19" s="3" customFormat="1" ht="15.75" x14ac:dyDescent="0.25">
      <c r="A146" s="14">
        <f>IF(E146=0,"",1+MAX(A$9:A145))</f>
        <v>101</v>
      </c>
      <c r="B146" s="5"/>
      <c r="C146" s="91" t="s">
        <v>104</v>
      </c>
      <c r="D146" s="88">
        <v>272</v>
      </c>
      <c r="E146" s="88" t="s">
        <v>16</v>
      </c>
      <c r="F146" s="46">
        <f t="shared" si="14"/>
        <v>0.05</v>
      </c>
      <c r="G146" s="80">
        <f t="shared" si="29"/>
        <v>285.60000000000002</v>
      </c>
      <c r="H146" s="47">
        <v>1.26</v>
      </c>
      <c r="I146" s="47">
        <v>86</v>
      </c>
      <c r="J146" s="95">
        <v>0.02</v>
      </c>
      <c r="K146" s="48">
        <f t="shared" si="30"/>
        <v>5.7120000000000006</v>
      </c>
      <c r="L146" s="39">
        <f t="shared" si="31"/>
        <v>359.85600000000005</v>
      </c>
      <c r="M146" s="39">
        <f t="shared" si="32"/>
        <v>491.23200000000003</v>
      </c>
      <c r="N146" s="39">
        <f t="shared" si="33"/>
        <v>30.587760000000006</v>
      </c>
      <c r="O146" s="39">
        <f t="shared" si="34"/>
        <v>42.554400000000008</v>
      </c>
      <c r="P146" s="39">
        <f t="shared" si="35"/>
        <v>98.246400000000008</v>
      </c>
      <c r="Q146" s="39">
        <f t="shared" si="36"/>
        <v>71.97120000000001</v>
      </c>
      <c r="R146" s="38">
        <f t="shared" si="37"/>
        <v>1094.44776</v>
      </c>
      <c r="S146" s="117"/>
    </row>
    <row r="147" spans="1:19" s="3" customFormat="1" ht="15.75" x14ac:dyDescent="0.25">
      <c r="A147" s="14">
        <f>IF(E147=0,"",1+MAX(A$9:A146))</f>
        <v>102</v>
      </c>
      <c r="B147" s="5"/>
      <c r="C147" s="91" t="s">
        <v>119</v>
      </c>
      <c r="D147" s="88">
        <v>108</v>
      </c>
      <c r="E147" s="88" t="s">
        <v>15</v>
      </c>
      <c r="F147" s="46">
        <f t="shared" si="14"/>
        <v>0.05</v>
      </c>
      <c r="G147" s="80">
        <f t="shared" si="29"/>
        <v>113.4</v>
      </c>
      <c r="H147" s="47">
        <v>1.1000000000000001</v>
      </c>
      <c r="I147" s="47">
        <v>86</v>
      </c>
      <c r="J147" s="95">
        <v>0.03</v>
      </c>
      <c r="K147" s="48">
        <f t="shared" si="30"/>
        <v>3.4020000000000001</v>
      </c>
      <c r="L147" s="39">
        <f t="shared" si="31"/>
        <v>124.74000000000002</v>
      </c>
      <c r="M147" s="39">
        <f t="shared" si="32"/>
        <v>292.572</v>
      </c>
      <c r="N147" s="39">
        <f t="shared" si="33"/>
        <v>10.602900000000004</v>
      </c>
      <c r="O147" s="39">
        <f t="shared" si="34"/>
        <v>20.865600000000001</v>
      </c>
      <c r="P147" s="39">
        <f t="shared" si="35"/>
        <v>58.514400000000002</v>
      </c>
      <c r="Q147" s="39">
        <f t="shared" si="36"/>
        <v>24.948000000000008</v>
      </c>
      <c r="R147" s="38">
        <f t="shared" si="37"/>
        <v>532.24289999999996</v>
      </c>
      <c r="S147" s="117"/>
    </row>
    <row r="148" spans="1:19" s="3" customFormat="1" ht="15.75" x14ac:dyDescent="0.25">
      <c r="A148" s="14">
        <f>IF(E148=0,"",1+MAX(A$9:A147))</f>
        <v>103</v>
      </c>
      <c r="B148" s="5"/>
      <c r="C148" s="91" t="s">
        <v>106</v>
      </c>
      <c r="D148" s="88">
        <v>102</v>
      </c>
      <c r="E148" s="88" t="s">
        <v>15</v>
      </c>
      <c r="F148" s="46">
        <f t="shared" si="14"/>
        <v>0.05</v>
      </c>
      <c r="G148" s="80">
        <f t="shared" ref="G148:G154" si="38">IF(D148=0,"",(1+F148)*D148)</f>
        <v>107.10000000000001</v>
      </c>
      <c r="H148" s="47">
        <v>1.1000000000000001</v>
      </c>
      <c r="I148" s="47">
        <v>86</v>
      </c>
      <c r="J148" s="95">
        <v>0.03</v>
      </c>
      <c r="K148" s="48">
        <f t="shared" ref="K148:K154" si="39">IF(D148=0,"",(G148*J148))</f>
        <v>3.2130000000000001</v>
      </c>
      <c r="L148" s="39">
        <f t="shared" ref="L148:L154" si="40">IF(D148=0,"",(G148*H148))</f>
        <v>117.81000000000002</v>
      </c>
      <c r="M148" s="39">
        <f t="shared" ref="M148:M154" si="41">IF(D148=0,"",(G148*I148*J148))</f>
        <v>276.31799999999998</v>
      </c>
      <c r="N148" s="39">
        <f t="shared" ref="N148:N154" si="42">IF(D148=0,"",(L148*$V$8))</f>
        <v>10.013850000000001</v>
      </c>
      <c r="O148" s="39">
        <f t="shared" ref="O148:O154" si="43">IF(D148=0,"",((L148+M148)*$W$8))</f>
        <v>19.706400000000002</v>
      </c>
      <c r="P148" s="39">
        <f t="shared" ref="P148:P154" si="44">IF(D148=0,"",(M148*$X$8))</f>
        <v>55.263599999999997</v>
      </c>
      <c r="Q148" s="39">
        <f t="shared" ref="Q148:Q154" si="45">IF(D148=0,"",(L148*$Y$8))</f>
        <v>23.562000000000005</v>
      </c>
      <c r="R148" s="38">
        <f t="shared" ref="R148:R154" si="46">IF(D148="","",L148+M148+N148+O148+P148+Q148)</f>
        <v>502.67385000000002</v>
      </c>
      <c r="S148" s="117"/>
    </row>
    <row r="149" spans="1:19" s="3" customFormat="1" ht="15.75" x14ac:dyDescent="0.25">
      <c r="A149" s="14" t="str">
        <f>IF(E149=0,"",1+MAX(A$9:A148))</f>
        <v/>
      </c>
      <c r="B149" s="5"/>
      <c r="C149" s="89" t="s">
        <v>108</v>
      </c>
      <c r="D149" s="88"/>
      <c r="E149" s="88"/>
      <c r="F149" s="46" t="str">
        <f t="shared" si="14"/>
        <v/>
      </c>
      <c r="G149" s="80" t="str">
        <f t="shared" si="38"/>
        <v/>
      </c>
      <c r="H149" s="47"/>
      <c r="I149" s="47"/>
      <c r="J149" s="95"/>
      <c r="K149" s="48" t="str">
        <f t="shared" si="39"/>
        <v/>
      </c>
      <c r="L149" s="39" t="str">
        <f t="shared" si="40"/>
        <v/>
      </c>
      <c r="M149" s="39" t="str">
        <f t="shared" si="41"/>
        <v/>
      </c>
      <c r="N149" s="39" t="str">
        <f t="shared" si="42"/>
        <v/>
      </c>
      <c r="O149" s="39" t="str">
        <f t="shared" si="43"/>
        <v/>
      </c>
      <c r="P149" s="39" t="str">
        <f t="shared" si="44"/>
        <v/>
      </c>
      <c r="Q149" s="39" t="str">
        <f t="shared" si="45"/>
        <v/>
      </c>
      <c r="R149" s="38" t="str">
        <f t="shared" si="46"/>
        <v/>
      </c>
      <c r="S149" s="117"/>
    </row>
    <row r="150" spans="1:19" s="3" customFormat="1" ht="15.75" x14ac:dyDescent="0.25">
      <c r="A150" s="14" t="str">
        <f>IF(E150=0,"",1+MAX(A$9:A149))</f>
        <v/>
      </c>
      <c r="B150" s="5"/>
      <c r="C150" s="90" t="s">
        <v>124</v>
      </c>
      <c r="D150" s="88"/>
      <c r="E150" s="88"/>
      <c r="F150" s="46" t="str">
        <f t="shared" si="14"/>
        <v/>
      </c>
      <c r="G150" s="80" t="str">
        <f t="shared" si="38"/>
        <v/>
      </c>
      <c r="H150" s="47"/>
      <c r="I150" s="47"/>
      <c r="J150" s="95"/>
      <c r="K150" s="48" t="str">
        <f t="shared" si="39"/>
        <v/>
      </c>
      <c r="L150" s="39" t="str">
        <f t="shared" si="40"/>
        <v/>
      </c>
      <c r="M150" s="39" t="str">
        <f t="shared" si="41"/>
        <v/>
      </c>
      <c r="N150" s="39" t="str">
        <f t="shared" si="42"/>
        <v/>
      </c>
      <c r="O150" s="39" t="str">
        <f t="shared" si="43"/>
        <v/>
      </c>
      <c r="P150" s="39" t="str">
        <f t="shared" si="44"/>
        <v/>
      </c>
      <c r="Q150" s="39" t="str">
        <f t="shared" si="45"/>
        <v/>
      </c>
      <c r="R150" s="38" t="str">
        <f t="shared" si="46"/>
        <v/>
      </c>
      <c r="S150" s="117"/>
    </row>
    <row r="151" spans="1:19" s="3" customFormat="1" ht="15.75" x14ac:dyDescent="0.25">
      <c r="A151" s="14">
        <f>IF(E151=0,"",1+MAX(A$9:A150))</f>
        <v>104</v>
      </c>
      <c r="B151" s="5"/>
      <c r="C151" s="91" t="s">
        <v>104</v>
      </c>
      <c r="D151" s="88">
        <v>760</v>
      </c>
      <c r="E151" s="88" t="s">
        <v>16</v>
      </c>
      <c r="F151" s="46">
        <f t="shared" si="14"/>
        <v>0.05</v>
      </c>
      <c r="G151" s="80">
        <f t="shared" si="38"/>
        <v>798</v>
      </c>
      <c r="H151" s="47">
        <v>1.26</v>
      </c>
      <c r="I151" s="47">
        <v>86</v>
      </c>
      <c r="J151" s="95">
        <v>0.02</v>
      </c>
      <c r="K151" s="48">
        <f t="shared" si="39"/>
        <v>15.96</v>
      </c>
      <c r="L151" s="39">
        <f t="shared" si="40"/>
        <v>1005.48</v>
      </c>
      <c r="M151" s="39">
        <f t="shared" si="41"/>
        <v>1372.56</v>
      </c>
      <c r="N151" s="39">
        <f t="shared" si="42"/>
        <v>85.465800000000002</v>
      </c>
      <c r="O151" s="39">
        <f t="shared" si="43"/>
        <v>118.902</v>
      </c>
      <c r="P151" s="39">
        <f t="shared" si="44"/>
        <v>274.512</v>
      </c>
      <c r="Q151" s="39">
        <f t="shared" si="45"/>
        <v>201.096</v>
      </c>
      <c r="R151" s="38">
        <f t="shared" si="46"/>
        <v>3058.0158000000001</v>
      </c>
      <c r="S151" s="117"/>
    </row>
    <row r="152" spans="1:19" s="3" customFormat="1" ht="15.75" x14ac:dyDescent="0.25">
      <c r="A152" s="14">
        <f>IF(E152=0,"",1+MAX(A$9:A151))</f>
        <v>105</v>
      </c>
      <c r="B152" s="5"/>
      <c r="C152" s="91" t="s">
        <v>120</v>
      </c>
      <c r="D152" s="88">
        <v>290</v>
      </c>
      <c r="E152" s="88" t="s">
        <v>15</v>
      </c>
      <c r="F152" s="46">
        <f t="shared" si="14"/>
        <v>0.05</v>
      </c>
      <c r="G152" s="80">
        <f t="shared" si="38"/>
        <v>304.5</v>
      </c>
      <c r="H152" s="47">
        <v>1.2</v>
      </c>
      <c r="I152" s="47">
        <v>86</v>
      </c>
      <c r="J152" s="95">
        <v>3.4000000000000002E-2</v>
      </c>
      <c r="K152" s="48">
        <f t="shared" si="39"/>
        <v>10.353000000000002</v>
      </c>
      <c r="L152" s="39">
        <f t="shared" si="40"/>
        <v>365.4</v>
      </c>
      <c r="M152" s="39">
        <f t="shared" si="41"/>
        <v>890.35800000000006</v>
      </c>
      <c r="N152" s="39">
        <f t="shared" si="42"/>
        <v>31.059000000000001</v>
      </c>
      <c r="O152" s="39">
        <f t="shared" si="43"/>
        <v>62.787900000000008</v>
      </c>
      <c r="P152" s="39">
        <f t="shared" si="44"/>
        <v>178.07160000000002</v>
      </c>
      <c r="Q152" s="39">
        <f t="shared" si="45"/>
        <v>73.08</v>
      </c>
      <c r="R152" s="38">
        <f t="shared" si="46"/>
        <v>1600.7565</v>
      </c>
      <c r="S152" s="117"/>
    </row>
    <row r="153" spans="1:19" s="3" customFormat="1" ht="15.75" x14ac:dyDescent="0.25">
      <c r="A153" s="14">
        <f>IF(E153=0,"",1+MAX(A$9:A152))</f>
        <v>106</v>
      </c>
      <c r="B153" s="5"/>
      <c r="C153" s="91" t="s">
        <v>105</v>
      </c>
      <c r="D153" s="88">
        <v>456</v>
      </c>
      <c r="E153" s="88" t="s">
        <v>15</v>
      </c>
      <c r="F153" s="46">
        <f t="shared" si="14"/>
        <v>0.05</v>
      </c>
      <c r="G153" s="80">
        <f t="shared" si="38"/>
        <v>478.8</v>
      </c>
      <c r="H153" s="47">
        <v>1.2</v>
      </c>
      <c r="I153" s="47">
        <v>86</v>
      </c>
      <c r="J153" s="95">
        <v>3.4000000000000002E-2</v>
      </c>
      <c r="K153" s="48">
        <f t="shared" si="39"/>
        <v>16.279200000000003</v>
      </c>
      <c r="L153" s="39">
        <f t="shared" si="40"/>
        <v>574.55999999999995</v>
      </c>
      <c r="M153" s="39">
        <f t="shared" si="41"/>
        <v>1400.0112000000001</v>
      </c>
      <c r="N153" s="39">
        <f t="shared" si="42"/>
        <v>48.837600000000002</v>
      </c>
      <c r="O153" s="39">
        <f t="shared" si="43"/>
        <v>98.728560000000016</v>
      </c>
      <c r="P153" s="39">
        <f t="shared" si="44"/>
        <v>280.00224000000003</v>
      </c>
      <c r="Q153" s="39">
        <f t="shared" si="45"/>
        <v>114.91199999999999</v>
      </c>
      <c r="R153" s="38">
        <f t="shared" si="46"/>
        <v>2517.0516000000002</v>
      </c>
      <c r="S153" s="117"/>
    </row>
    <row r="154" spans="1:19" s="3" customFormat="1" ht="15.75" x14ac:dyDescent="0.25">
      <c r="A154" s="14" t="str">
        <f>IF(E154=0,"",1+MAX(A$9:A153))</f>
        <v/>
      </c>
      <c r="B154" s="10"/>
      <c r="C154" s="57" t="s">
        <v>44</v>
      </c>
      <c r="D154" s="8"/>
      <c r="E154" s="8"/>
      <c r="F154" s="46" t="str">
        <f t="shared" si="14"/>
        <v/>
      </c>
      <c r="G154" s="80" t="str">
        <f t="shared" si="38"/>
        <v/>
      </c>
      <c r="H154" s="47"/>
      <c r="I154" s="47"/>
      <c r="J154" s="95"/>
      <c r="K154" s="48" t="str">
        <f t="shared" si="39"/>
        <v/>
      </c>
      <c r="L154" s="39" t="str">
        <f t="shared" si="40"/>
        <v/>
      </c>
      <c r="M154" s="39" t="str">
        <f t="shared" si="41"/>
        <v/>
      </c>
      <c r="N154" s="39" t="str">
        <f t="shared" si="42"/>
        <v/>
      </c>
      <c r="O154" s="39" t="str">
        <f t="shared" si="43"/>
        <v/>
      </c>
      <c r="P154" s="39" t="str">
        <f t="shared" si="44"/>
        <v/>
      </c>
      <c r="Q154" s="39" t="str">
        <f t="shared" si="45"/>
        <v/>
      </c>
      <c r="R154" s="38" t="str">
        <f t="shared" si="46"/>
        <v/>
      </c>
      <c r="S154" s="37">
        <f>SUM(R19:R154)</f>
        <v>216308.67949891443</v>
      </c>
    </row>
    <row r="155" spans="1:19" s="3" customFormat="1" ht="15.75" x14ac:dyDescent="0.25">
      <c r="A155" s="109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1"/>
    </row>
    <row r="156" spans="1:19" s="3" customFormat="1" ht="15.75" x14ac:dyDescent="0.25">
      <c r="A156" s="109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1"/>
    </row>
    <row r="157" spans="1:19" s="3" customFormat="1" ht="15.75" x14ac:dyDescent="0.25">
      <c r="A157" s="17"/>
      <c r="B157" s="11"/>
      <c r="C157" s="30" t="s">
        <v>23</v>
      </c>
      <c r="D157" s="30"/>
      <c r="E157" s="30"/>
      <c r="F157" s="30"/>
      <c r="G157" s="30"/>
      <c r="H157" s="30"/>
      <c r="I157" s="30"/>
      <c r="J157" s="97"/>
      <c r="K157" s="31" t="s">
        <v>47</v>
      </c>
      <c r="L157" s="31" t="s">
        <v>25</v>
      </c>
      <c r="M157" s="31" t="s">
        <v>26</v>
      </c>
      <c r="N157" s="40" t="s">
        <v>33</v>
      </c>
      <c r="O157" s="40" t="s">
        <v>34</v>
      </c>
      <c r="P157" s="40" t="s">
        <v>40</v>
      </c>
      <c r="Q157" s="40" t="s">
        <v>39</v>
      </c>
      <c r="R157" s="32"/>
      <c r="S157" s="33" t="s">
        <v>14</v>
      </c>
    </row>
    <row r="158" spans="1:19" s="3" customFormat="1" ht="15.75" x14ac:dyDescent="0.25">
      <c r="A158" s="18"/>
      <c r="B158" s="59"/>
      <c r="C158" s="59"/>
      <c r="D158" s="59"/>
      <c r="E158" s="59"/>
      <c r="F158" s="59"/>
      <c r="G158" s="59"/>
      <c r="H158" s="59"/>
      <c r="I158" s="59"/>
      <c r="J158" s="98"/>
      <c r="K158" s="60">
        <f>ROUNDUP(SUM(K9:K156),0)</f>
        <v>1311</v>
      </c>
      <c r="L158" s="61">
        <f>SUM(L9:L156)</f>
        <v>73253.573032894725</v>
      </c>
      <c r="M158" s="61">
        <f>SUM(M9:M156)</f>
        <v>117648.12760000005</v>
      </c>
      <c r="N158" s="61">
        <f>SUM(N9:N156)</f>
        <v>6226.5537077960516</v>
      </c>
      <c r="O158" s="61">
        <f>SUM(O9:O156)</f>
        <v>9545.0850316447359</v>
      </c>
      <c r="P158" s="61">
        <f>SUM(P9:P156)</f>
        <v>23529.625519999994</v>
      </c>
      <c r="Q158" s="61">
        <f>SUM(Q9:Q156)</f>
        <v>14650.714606578947</v>
      </c>
      <c r="R158" s="62"/>
      <c r="S158" s="71">
        <f>SUM(S9:S156)</f>
        <v>244853.67949891443</v>
      </c>
    </row>
    <row r="159" spans="1:19" s="3" customFormat="1" ht="15.75" x14ac:dyDescent="0.25">
      <c r="A159" s="15"/>
      <c r="B159" s="63"/>
      <c r="C159" s="58"/>
      <c r="D159" s="58"/>
      <c r="E159" s="58"/>
      <c r="F159" s="58"/>
      <c r="G159" s="58"/>
      <c r="H159" s="58"/>
      <c r="I159" s="58"/>
      <c r="J159" s="99"/>
      <c r="K159" s="58"/>
      <c r="L159" s="58"/>
      <c r="M159" s="58"/>
      <c r="N159" s="58"/>
      <c r="O159" s="58"/>
      <c r="P159" s="58"/>
      <c r="Q159" s="58"/>
      <c r="R159" s="58"/>
      <c r="S159" s="16"/>
    </row>
    <row r="160" spans="1:19" s="3" customFormat="1" ht="18.75" x14ac:dyDescent="0.25">
      <c r="A160" s="15"/>
      <c r="B160" s="63"/>
      <c r="C160" s="82"/>
      <c r="D160" s="83"/>
      <c r="E160" s="83"/>
      <c r="F160" s="64"/>
      <c r="G160" s="64"/>
      <c r="H160" s="118" t="s">
        <v>45</v>
      </c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76"/>
    </row>
    <row r="161" spans="1:19" s="3" customFormat="1" ht="18.75" x14ac:dyDescent="0.25">
      <c r="A161" s="15"/>
      <c r="B161" s="63"/>
      <c r="C161" s="81"/>
      <c r="D161" s="81"/>
      <c r="E161" s="81"/>
      <c r="F161" s="64"/>
      <c r="G161" s="64"/>
      <c r="H161" s="65" t="s">
        <v>26</v>
      </c>
      <c r="I161" s="65"/>
      <c r="J161" s="100"/>
      <c r="K161" s="65"/>
      <c r="L161" s="66"/>
      <c r="M161" s="67"/>
      <c r="N161" s="66"/>
      <c r="O161" s="66"/>
      <c r="P161" s="66"/>
      <c r="Q161" s="66"/>
      <c r="R161" s="68">
        <f>M158</f>
        <v>117648.12760000005</v>
      </c>
      <c r="S161" s="76"/>
    </row>
    <row r="162" spans="1:19" s="3" customFormat="1" ht="18.75" x14ac:dyDescent="0.25">
      <c r="A162" s="15"/>
      <c r="B162" s="63"/>
      <c r="C162" s="81"/>
      <c r="D162" s="81"/>
      <c r="E162" s="81"/>
      <c r="F162" s="64"/>
      <c r="G162" s="64"/>
      <c r="H162" s="65" t="s">
        <v>25</v>
      </c>
      <c r="I162" s="65"/>
      <c r="J162" s="100"/>
      <c r="K162" s="65"/>
      <c r="L162" s="66"/>
      <c r="M162" s="67"/>
      <c r="N162" s="66"/>
      <c r="O162" s="66"/>
      <c r="P162" s="66"/>
      <c r="Q162" s="66"/>
      <c r="R162" s="68">
        <f>L158</f>
        <v>73253.573032894725</v>
      </c>
      <c r="S162" s="76"/>
    </row>
    <row r="163" spans="1:19" s="3" customFormat="1" ht="15.75" x14ac:dyDescent="0.25">
      <c r="A163" s="15"/>
      <c r="B163" s="63"/>
      <c r="C163" s="81"/>
      <c r="D163" s="81"/>
      <c r="E163" s="81"/>
      <c r="F163" s="64"/>
      <c r="G163" s="64"/>
      <c r="H163" s="65" t="s">
        <v>29</v>
      </c>
      <c r="I163" s="65"/>
      <c r="J163" s="100"/>
      <c r="K163" s="65"/>
      <c r="L163" s="69"/>
      <c r="M163" s="67">
        <v>8.5000000000000006E-2</v>
      </c>
      <c r="N163" s="67"/>
      <c r="O163" s="67"/>
      <c r="P163" s="67"/>
      <c r="Q163" s="67"/>
      <c r="R163" s="68">
        <f>M163*R162</f>
        <v>6226.5537077960516</v>
      </c>
      <c r="S163" s="76"/>
    </row>
    <row r="164" spans="1:19" s="3" customFormat="1" ht="15.75" x14ac:dyDescent="0.25">
      <c r="A164" s="15"/>
      <c r="B164" s="63"/>
      <c r="C164" s="81"/>
      <c r="D164" s="81"/>
      <c r="E164" s="81"/>
      <c r="F164" s="64"/>
      <c r="G164" s="64"/>
      <c r="H164" s="65" t="s">
        <v>22</v>
      </c>
      <c r="I164" s="65"/>
      <c r="J164" s="100"/>
      <c r="K164" s="65"/>
      <c r="L164" s="70"/>
      <c r="M164" s="67">
        <v>0.05</v>
      </c>
      <c r="N164" s="67"/>
      <c r="O164" s="67"/>
      <c r="P164" s="67"/>
      <c r="Q164" s="67"/>
      <c r="R164" s="68">
        <f>M164*(R161+R162)</f>
        <v>9545.0850316447377</v>
      </c>
      <c r="S164" s="76"/>
    </row>
    <row r="165" spans="1:19" s="3" customFormat="1" ht="15.75" x14ac:dyDescent="0.25">
      <c r="A165" s="15"/>
      <c r="B165" s="63"/>
      <c r="C165" s="81"/>
      <c r="D165" s="81"/>
      <c r="E165" s="81"/>
      <c r="F165" s="64"/>
      <c r="G165" s="64"/>
      <c r="H165" s="65" t="s">
        <v>48</v>
      </c>
      <c r="I165" s="65"/>
      <c r="J165" s="100"/>
      <c r="K165" s="65"/>
      <c r="L165" s="70"/>
      <c r="M165" s="67">
        <v>0.2</v>
      </c>
      <c r="N165" s="67"/>
      <c r="O165" s="67"/>
      <c r="P165" s="67"/>
      <c r="Q165" s="67"/>
      <c r="R165" s="68">
        <f>M165*R161</f>
        <v>23529.625520000012</v>
      </c>
      <c r="S165" s="76"/>
    </row>
    <row r="166" spans="1:19" s="3" customFormat="1" ht="15.75" x14ac:dyDescent="0.25">
      <c r="A166" s="15"/>
      <c r="B166" s="63"/>
      <c r="C166" s="82"/>
      <c r="D166" s="82"/>
      <c r="E166" s="81"/>
      <c r="F166" s="64"/>
      <c r="G166" s="64"/>
      <c r="H166" s="65" t="s">
        <v>49</v>
      </c>
      <c r="I166" s="65"/>
      <c r="J166" s="100"/>
      <c r="K166" s="65"/>
      <c r="L166" s="70"/>
      <c r="M166" s="67">
        <v>0.2</v>
      </c>
      <c r="N166" s="67"/>
      <c r="O166" s="67"/>
      <c r="P166" s="67"/>
      <c r="Q166" s="67"/>
      <c r="R166" s="68">
        <f>M166*R162</f>
        <v>14650.714606578946</v>
      </c>
      <c r="S166" s="76"/>
    </row>
    <row r="167" spans="1:19" s="3" customFormat="1" ht="18.75" x14ac:dyDescent="0.25">
      <c r="A167" s="15"/>
      <c r="B167" s="63"/>
      <c r="C167" s="114"/>
      <c r="D167" s="114"/>
      <c r="E167" s="114"/>
      <c r="F167" s="64"/>
      <c r="G167" s="64"/>
      <c r="H167" s="113">
        <f>SUM(R161:R166)</f>
        <v>244853.67949891451</v>
      </c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76"/>
    </row>
    <row r="168" spans="1:19" s="3" customFormat="1" ht="15.75" x14ac:dyDescent="0.25">
      <c r="A168" s="15"/>
      <c r="B168" s="58"/>
      <c r="C168" s="114"/>
      <c r="D168" s="114"/>
      <c r="E168" s="114"/>
      <c r="F168" s="64"/>
      <c r="G168" s="64"/>
      <c r="H168" s="72"/>
      <c r="I168" s="72"/>
      <c r="J168" s="101"/>
      <c r="K168" s="72"/>
      <c r="L168" s="72"/>
      <c r="M168" s="73"/>
      <c r="N168" s="73"/>
      <c r="O168" s="73"/>
      <c r="P168" s="73"/>
      <c r="Q168" s="73"/>
      <c r="R168" s="73"/>
      <c r="S168" s="76"/>
    </row>
    <row r="169" spans="1:19" s="3" customFormat="1" ht="16.5" thickBot="1" x14ac:dyDescent="0.3">
      <c r="A169" s="19"/>
      <c r="B169" s="20"/>
      <c r="C169" s="21"/>
      <c r="D169" s="22"/>
      <c r="E169" s="23"/>
      <c r="F169" s="22"/>
      <c r="G169" s="22"/>
      <c r="H169" s="74"/>
      <c r="I169" s="74"/>
      <c r="J169" s="102"/>
      <c r="K169" s="74"/>
      <c r="L169" s="74"/>
      <c r="M169" s="75"/>
      <c r="N169" s="75"/>
      <c r="O169" s="75"/>
      <c r="P169" s="75"/>
      <c r="Q169" s="75"/>
      <c r="R169" s="75"/>
      <c r="S169" s="77"/>
    </row>
  </sheetData>
  <mergeCells count="14">
    <mergeCell ref="V5:Y5"/>
    <mergeCell ref="H167:R167"/>
    <mergeCell ref="C167:E168"/>
    <mergeCell ref="B3:D3"/>
    <mergeCell ref="S9:S15"/>
    <mergeCell ref="A17:S17"/>
    <mergeCell ref="H160:R160"/>
    <mergeCell ref="A7:S7"/>
    <mergeCell ref="A156:S156"/>
    <mergeCell ref="B9:B15"/>
    <mergeCell ref="S19:S153"/>
    <mergeCell ref="A2:C2"/>
    <mergeCell ref="A4:C4"/>
    <mergeCell ref="A155:S155"/>
  </mergeCells>
  <conditionalFormatting sqref="C16">
    <cfRule type="cellIs" dxfId="13" priority="82" operator="equal">
      <formula>"A"</formula>
    </cfRule>
  </conditionalFormatting>
  <conditionalFormatting sqref="C154">
    <cfRule type="cellIs" dxfId="11" priority="92" operator="equal">
      <formula>"A"</formula>
    </cfRule>
  </conditionalFormatting>
  <conditionalFormatting sqref="C161:E165">
    <cfRule type="cellIs" dxfId="8" priority="13" operator="equal">
      <formula>"A"</formula>
    </cfRule>
  </conditionalFormatting>
  <conditionalFormatting sqref="E162">
    <cfRule type="cellIs" dxfId="7" priority="12" operator="equal">
      <formula>"A"</formula>
    </cfRule>
  </conditionalFormatting>
  <conditionalFormatting sqref="M161:M162">
    <cfRule type="cellIs" dxfId="6" priority="31" operator="equal">
      <formula>"A"</formula>
    </cfRule>
  </conditionalFormatting>
  <conditionalFormatting sqref="M163:Q166">
    <cfRule type="cellIs" dxfId="5" priority="11" operator="equal">
      <formula>"A"</formula>
    </cfRule>
  </conditionalFormatting>
  <conditionalFormatting sqref="S16">
    <cfRule type="cellIs" dxfId="4" priority="83" operator="equal">
      <formula>"A"</formula>
    </cfRule>
  </conditionalFormatting>
  <conditionalFormatting sqref="S154">
    <cfRule type="cellIs" dxfId="2" priority="26" operator="equal">
      <formula>"A"</formula>
    </cfRule>
  </conditionalFormatting>
  <printOptions horizontalCentered="1"/>
  <pageMargins left="0" right="0" top="0" bottom="0.17" header="0" footer="0"/>
  <pageSetup paperSize="9" scale="47" fitToHeight="0" orientation="portrait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2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E9C52583-39A9-4969-B115-21BA0D8D155B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4E28105C-520A-4A4E-B2B9-EFF4C310CD2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 Estimate</vt:lpstr>
      <vt:lpstr>'Base Estimate'!Print_Area</vt:lpstr>
      <vt:lpstr>'Base Estimate'!Print_Titles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2022-07-14T16:32:48Z</dcterms:created>
  <dcterms:modified xsi:type="dcterms:W3CDTF">2026-06-10T07:04:18Z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{E9C52583-39A9-4969-B115-21BA0D8D155B}</vt:lpwstr>
  </property>
</Properties>
</file>