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13_ncr:1_{451DA964-6D26-4C15-B13B-EF281B4C62A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ASEBID" sheetId="11" r:id="rId1"/>
  </sheets>
  <definedNames>
    <definedName name="_xlnm._FilterDatabase" localSheetId="0" hidden="1">BASEBID!$A$1:$Q$77</definedName>
    <definedName name="_xlnm.Print_Area" localSheetId="0">BASEBID!$A$1:$Q$73</definedName>
    <definedName name="_xlnm.Print_Titles" localSheetId="0">BASEBID!$8:$8</definedName>
  </definedNames>
  <calcPr calcId="181029"/>
</workbook>
</file>

<file path=xl/calcChain.xml><?xml version="1.0" encoding="utf-8"?>
<calcChain xmlns="http://schemas.openxmlformats.org/spreadsheetml/2006/main">
  <c r="H52" i="11" l="1"/>
  <c r="N68" i="11"/>
  <c r="H68" i="11"/>
  <c r="M68" i="11" s="1"/>
  <c r="O68" i="11" s="1"/>
  <c r="N67" i="11"/>
  <c r="M67" i="11"/>
  <c r="O67" i="11" s="1"/>
  <c r="P67" i="11" s="1"/>
  <c r="K67" i="11"/>
  <c r="H67" i="11"/>
  <c r="N66" i="11"/>
  <c r="H66" i="11"/>
  <c r="M66" i="11" s="1"/>
  <c r="O66" i="11" s="1"/>
  <c r="N65" i="11"/>
  <c r="M65" i="11"/>
  <c r="O65" i="11" s="1"/>
  <c r="P65" i="11" s="1"/>
  <c r="K65" i="11"/>
  <c r="H65" i="11"/>
  <c r="N64" i="11"/>
  <c r="H64" i="11"/>
  <c r="M64" i="11" s="1"/>
  <c r="O64" i="11" s="1"/>
  <c r="N63" i="11"/>
  <c r="M63" i="11"/>
  <c r="O63" i="11" s="1"/>
  <c r="P63" i="11" s="1"/>
  <c r="K63" i="11"/>
  <c r="H63" i="11"/>
  <c r="N62" i="11"/>
  <c r="H62" i="11"/>
  <c r="M62" i="11" s="1"/>
  <c r="O62" i="11" s="1"/>
  <c r="N61" i="11"/>
  <c r="M61" i="11"/>
  <c r="O61" i="11" s="1"/>
  <c r="P61" i="11" s="1"/>
  <c r="K61" i="11"/>
  <c r="H61" i="11"/>
  <c r="N60" i="11"/>
  <c r="H60" i="11"/>
  <c r="M60" i="11" s="1"/>
  <c r="O60" i="11" s="1"/>
  <c r="N59" i="11"/>
  <c r="M59" i="11"/>
  <c r="O59" i="11" s="1"/>
  <c r="P59" i="11" s="1"/>
  <c r="K59" i="11"/>
  <c r="H59" i="11"/>
  <c r="N58" i="11"/>
  <c r="H58" i="11"/>
  <c r="M58" i="11" s="1"/>
  <c r="O58" i="11" s="1"/>
  <c r="N57" i="11"/>
  <c r="M57" i="11"/>
  <c r="O57" i="11" s="1"/>
  <c r="P57" i="11" s="1"/>
  <c r="K57" i="11"/>
  <c r="H57" i="11"/>
  <c r="N56" i="11"/>
  <c r="H56" i="11"/>
  <c r="M56" i="11" s="1"/>
  <c r="O56" i="11" s="1"/>
  <c r="N55" i="11"/>
  <c r="M55" i="11"/>
  <c r="O55" i="11" s="1"/>
  <c r="P55" i="11" s="1"/>
  <c r="K55" i="11"/>
  <c r="H55" i="11"/>
  <c r="N54" i="11"/>
  <c r="H54" i="11"/>
  <c r="M54" i="11" s="1"/>
  <c r="O54" i="11" s="1"/>
  <c r="N53" i="11"/>
  <c r="M53" i="11"/>
  <c r="O53" i="11" s="1"/>
  <c r="P53" i="11" s="1"/>
  <c r="K53" i="11"/>
  <c r="H53" i="11"/>
  <c r="N52" i="11"/>
  <c r="M52" i="11"/>
  <c r="O52" i="11" s="1"/>
  <c r="K52" i="11"/>
  <c r="N51" i="11"/>
  <c r="M51" i="11"/>
  <c r="O51" i="11" s="1"/>
  <c r="P51" i="11" s="1"/>
  <c r="K51" i="11"/>
  <c r="H51" i="11"/>
  <c r="N50" i="11"/>
  <c r="H50" i="11"/>
  <c r="M50" i="11" s="1"/>
  <c r="O50" i="11" s="1"/>
  <c r="N49" i="11"/>
  <c r="M49" i="11"/>
  <c r="O49" i="11" s="1"/>
  <c r="P49" i="11" s="1"/>
  <c r="K49" i="11"/>
  <c r="H49" i="11"/>
  <c r="N48" i="11"/>
  <c r="H48" i="11"/>
  <c r="M48" i="11" s="1"/>
  <c r="O48" i="11" s="1"/>
  <c r="N47" i="11"/>
  <c r="M47" i="11"/>
  <c r="O47" i="11" s="1"/>
  <c r="P47" i="11" s="1"/>
  <c r="K47" i="11"/>
  <c r="H47" i="11"/>
  <c r="A46" i="11"/>
  <c r="N45" i="11"/>
  <c r="M45" i="11"/>
  <c r="O45" i="11" s="1"/>
  <c r="P45" i="11" s="1"/>
  <c r="K45" i="11"/>
  <c r="H45" i="11"/>
  <c r="N44" i="11"/>
  <c r="H44" i="11"/>
  <c r="M44" i="11" s="1"/>
  <c r="O44" i="11" s="1"/>
  <c r="N43" i="11"/>
  <c r="M43" i="11"/>
  <c r="O43" i="11" s="1"/>
  <c r="P43" i="11" s="1"/>
  <c r="K43" i="11"/>
  <c r="H43" i="11"/>
  <c r="N42" i="11"/>
  <c r="H42" i="11"/>
  <c r="M42" i="11" s="1"/>
  <c r="O42" i="11" s="1"/>
  <c r="N41" i="11"/>
  <c r="M41" i="11"/>
  <c r="O41" i="11" s="1"/>
  <c r="P41" i="11" s="1"/>
  <c r="K41" i="11"/>
  <c r="H41" i="11"/>
  <c r="A40" i="11"/>
  <c r="N39" i="11"/>
  <c r="H39" i="11"/>
  <c r="M39" i="11" s="1"/>
  <c r="O39" i="11" s="1"/>
  <c r="N38" i="11"/>
  <c r="M38" i="11"/>
  <c r="O38" i="11" s="1"/>
  <c r="H38" i="11"/>
  <c r="K38" i="11" s="1"/>
  <c r="N37" i="11"/>
  <c r="H37" i="11"/>
  <c r="M37" i="11" s="1"/>
  <c r="O37" i="11" s="1"/>
  <c r="N36" i="11"/>
  <c r="M36" i="11"/>
  <c r="O36" i="11" s="1"/>
  <c r="H36" i="11"/>
  <c r="K36" i="11" s="1"/>
  <c r="N35" i="11"/>
  <c r="H35" i="11"/>
  <c r="M35" i="11" s="1"/>
  <c r="O35" i="11" s="1"/>
  <c r="N34" i="11"/>
  <c r="M34" i="11"/>
  <c r="O34" i="11" s="1"/>
  <c r="P34" i="11" s="1"/>
  <c r="H34" i="11"/>
  <c r="K34" i="11" s="1"/>
  <c r="N33" i="11"/>
  <c r="H33" i="11"/>
  <c r="M33" i="11" s="1"/>
  <c r="O33" i="11" s="1"/>
  <c r="N32" i="11"/>
  <c r="M32" i="11"/>
  <c r="O32" i="11" s="1"/>
  <c r="P32" i="11" s="1"/>
  <c r="H32" i="11"/>
  <c r="K32" i="11" s="1"/>
  <c r="N31" i="11"/>
  <c r="H31" i="11"/>
  <c r="M31" i="11" s="1"/>
  <c r="O31" i="11" s="1"/>
  <c r="N30" i="11"/>
  <c r="M30" i="11"/>
  <c r="O30" i="11" s="1"/>
  <c r="H30" i="11"/>
  <c r="K30" i="11" s="1"/>
  <c r="N29" i="11"/>
  <c r="H29" i="11"/>
  <c r="M29" i="11" s="1"/>
  <c r="O29" i="11" s="1"/>
  <c r="N28" i="11"/>
  <c r="M28" i="11"/>
  <c r="O28" i="11" s="1"/>
  <c r="H28" i="11"/>
  <c r="K28" i="11" s="1"/>
  <c r="O27" i="11"/>
  <c r="M27" i="11"/>
  <c r="A27" i="11"/>
  <c r="A26" i="11"/>
  <c r="A25" i="11"/>
  <c r="H24" i="11"/>
  <c r="L24" i="11" s="1"/>
  <c r="L23" i="11"/>
  <c r="K23" i="11"/>
  <c r="M23" i="11" s="1"/>
  <c r="H23" i="11"/>
  <c r="H22" i="11"/>
  <c r="L22" i="11" s="1"/>
  <c r="L21" i="11"/>
  <c r="K21" i="11"/>
  <c r="M21" i="11" s="1"/>
  <c r="H21" i="11"/>
  <c r="K20" i="11"/>
  <c r="M20" i="11" s="1"/>
  <c r="H20" i="11"/>
  <c r="L20" i="11" s="1"/>
  <c r="O20" i="11" s="1"/>
  <c r="M19" i="11"/>
  <c r="L19" i="11"/>
  <c r="O19" i="11" s="1"/>
  <c r="K19" i="11"/>
  <c r="H19" i="11"/>
  <c r="K18" i="11"/>
  <c r="M18" i="11" s="1"/>
  <c r="H18" i="11"/>
  <c r="L18" i="11" s="1"/>
  <c r="M17" i="11"/>
  <c r="L17" i="11"/>
  <c r="O17" i="11" s="1"/>
  <c r="K17" i="11"/>
  <c r="H17" i="11"/>
  <c r="K16" i="11"/>
  <c r="M16" i="11" s="1"/>
  <c r="H16" i="11"/>
  <c r="L16" i="11" s="1"/>
  <c r="O16" i="11" s="1"/>
  <c r="M15" i="11"/>
  <c r="L15" i="11"/>
  <c r="O15" i="11" s="1"/>
  <c r="K15" i="11"/>
  <c r="H15" i="11"/>
  <c r="O14" i="11"/>
  <c r="M14" i="11"/>
  <c r="L14" i="11"/>
  <c r="A14" i="11"/>
  <c r="K13" i="11"/>
  <c r="M13" i="11" s="1"/>
  <c r="H13" i="11"/>
  <c r="L13" i="11" s="1"/>
  <c r="M12" i="11"/>
  <c r="L12" i="11"/>
  <c r="O12" i="11" s="1"/>
  <c r="K12" i="11"/>
  <c r="H12" i="11"/>
  <c r="O11" i="11"/>
  <c r="M11" i="11"/>
  <c r="L11" i="11"/>
  <c r="A11" i="11"/>
  <c r="O21" i="11" l="1"/>
  <c r="P28" i="11"/>
  <c r="P36" i="11"/>
  <c r="P56" i="11"/>
  <c r="O22" i="11"/>
  <c r="P30" i="11"/>
  <c r="P38" i="11"/>
  <c r="P39" i="11"/>
  <c r="O23" i="11"/>
  <c r="O13" i="11"/>
  <c r="O18" i="11"/>
  <c r="P58" i="11"/>
  <c r="A12" i="11"/>
  <c r="K24" i="11"/>
  <c r="M24" i="11" s="1"/>
  <c r="O24" i="11" s="1"/>
  <c r="K29" i="11"/>
  <c r="P29" i="11" s="1"/>
  <c r="K31" i="11"/>
  <c r="P31" i="11" s="1"/>
  <c r="K33" i="11"/>
  <c r="P33" i="11" s="1"/>
  <c r="K35" i="11"/>
  <c r="P35" i="11" s="1"/>
  <c r="K37" i="11"/>
  <c r="P37" i="11" s="1"/>
  <c r="K39" i="11"/>
  <c r="K48" i="11"/>
  <c r="P48" i="11" s="1"/>
  <c r="K50" i="11"/>
  <c r="P50" i="11" s="1"/>
  <c r="P52" i="11"/>
  <c r="K22" i="11"/>
  <c r="M22" i="11" s="1"/>
  <c r="K42" i="11"/>
  <c r="P42" i="11" s="1"/>
  <c r="K44" i="11"/>
  <c r="P44" i="11" s="1"/>
  <c r="K54" i="11"/>
  <c r="P54" i="11" s="1"/>
  <c r="K56" i="11"/>
  <c r="K58" i="11"/>
  <c r="K60" i="11"/>
  <c r="P60" i="11" s="1"/>
  <c r="K62" i="11"/>
  <c r="P62" i="11" s="1"/>
  <c r="K64" i="11"/>
  <c r="P64" i="11" s="1"/>
  <c r="K66" i="11"/>
  <c r="P66" i="11" s="1"/>
  <c r="K68" i="11"/>
  <c r="P68" i="11" s="1"/>
  <c r="M74" i="11"/>
  <c r="M76" i="11" s="1"/>
  <c r="M77" i="11" s="1"/>
  <c r="Q9" i="11" l="1"/>
  <c r="Q26" i="11"/>
  <c r="A13" i="11"/>
  <c r="P69" i="11"/>
  <c r="A15" i="11" l="1"/>
  <c r="A16" i="11"/>
  <c r="P72" i="11"/>
  <c r="P71" i="11"/>
  <c r="P70" i="11"/>
  <c r="P73" i="11"/>
  <c r="Q69" i="11"/>
  <c r="A17" i="11" l="1"/>
  <c r="Q71" i="11"/>
  <c r="Q72" i="11"/>
  <c r="Q70" i="11"/>
  <c r="A18" i="11" l="1"/>
  <c r="Q73" i="11"/>
  <c r="A19" i="11" l="1"/>
  <c r="A20" i="11" s="1"/>
  <c r="A21" i="11" s="1"/>
  <c r="A22" i="11" s="1"/>
  <c r="A23" i="11" s="1"/>
  <c r="A24" i="11" s="1"/>
  <c r="A28" i="11" l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1" i="11" s="1"/>
  <c r="A42" i="11" s="1"/>
  <c r="A43" i="11" s="1"/>
  <c r="A44" i="11" l="1"/>
  <c r="A45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</calcChain>
</file>

<file path=xl/sharedStrings.xml><?xml version="1.0" encoding="utf-8"?>
<sst xmlns="http://schemas.openxmlformats.org/spreadsheetml/2006/main" count="143" uniqueCount="96">
  <si>
    <t>DESCRIPTION</t>
  </si>
  <si>
    <t>SUB TOTAL</t>
  </si>
  <si>
    <t>INSURANCE</t>
  </si>
  <si>
    <t>OVERHEAD &amp; PROFIT</t>
  </si>
  <si>
    <t>Estimate of Materials and Cost of Construction</t>
  </si>
  <si>
    <t>Project:</t>
  </si>
  <si>
    <t>Project Location: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</si>
  <si>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</si>
  <si>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</si>
  <si>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</si>
  <si>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</si>
  <si>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</si>
  <si>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</si>
  <si>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</si>
  <si>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</si>
  <si>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</si>
  <si>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</si>
  <si>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</si>
  <si>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</si>
  <si>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</si>
  <si>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</si>
  <si>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</si>
  <si>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</si>
  <si>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</si>
  <si>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</si>
  <si>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</si>
  <si>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</si>
  <si>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</si>
  <si>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</si>
  <si>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</si>
  <si>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</si>
  <si>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</si>
  <si>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</si>
  <si>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</si>
  <si>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</si>
  <si>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</si>
  <si>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</si>
  <si>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</si>
  <si>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</si>
  <si>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</si>
  <si>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</si>
  <si>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LF</t>
  </si>
  <si>
    <t>SF</t>
  </si>
  <si>
    <t/>
  </si>
  <si>
    <t>EA</t>
  </si>
  <si>
    <t>DIV-07</t>
  </si>
  <si>
    <t>THERMAL AND MOISTURE PROTECTION</t>
  </si>
  <si>
    <t>Exterior Finish</t>
  </si>
  <si>
    <t>2X8 mvp Western Red Cedar Log Siding</t>
  </si>
  <si>
    <t xml:space="preserve">3/8" x 4' X 6'-6" High Tuffak 15" Polycarbonate Clear UV Protected Panels </t>
  </si>
  <si>
    <t xml:space="preserve">1"x8" Western Red Cedar T&amp;G Siding </t>
  </si>
  <si>
    <t>Tyvek Building Wrap</t>
  </si>
  <si>
    <t>2X8 Western Red Ceder Corner Trim</t>
  </si>
  <si>
    <t>4"W. X 1-1/2" Trim @ Jambs</t>
  </si>
  <si>
    <t>6" W. x1-1/2" Trim @ Head</t>
  </si>
  <si>
    <t>2x6  Wood Fascia
- 0.64 Kynar coated Fascia W/ Drip Edge</t>
  </si>
  <si>
    <t>12" Wood Fascia</t>
  </si>
  <si>
    <t>Park SIGN_x000D_
- Install By Contractor &amp; Provided By Owner</t>
  </si>
  <si>
    <t xml:space="preserve">.040 KYNAR Coated Aluminum Thru Flashing </t>
  </si>
  <si>
    <t>3/4" Drip Edge</t>
  </si>
  <si>
    <t>Roofing</t>
  </si>
  <si>
    <t>Dutch Seam Metal Roofing w/ Dutch Seam Clip</t>
  </si>
  <si>
    <t xml:space="preserve">ATAS ATA GUARD Underlayment </t>
  </si>
  <si>
    <t>.040 Kynar Coated Ribbed Aluminum Soffit</t>
  </si>
  <si>
    <t>.050 Kynar Coated Ribber Aluminum Soffit</t>
  </si>
  <si>
    <t>Snow Guards - ATAS AP400</t>
  </si>
  <si>
    <t>Trims &amp; Flashings</t>
  </si>
  <si>
    <t xml:space="preserve">Aluminum Counter Flashing </t>
  </si>
  <si>
    <t xml:space="preserve">0.50 Kynar Coated Aluminum Counterflashing </t>
  </si>
  <si>
    <t>ATAS Sidewall Trim</t>
  </si>
  <si>
    <t>Atas z-Closure</t>
  </si>
  <si>
    <t xml:space="preserve">Single Piece Peal And Stick Flashing </t>
  </si>
  <si>
    <t>ICE &amp; Water Shield 10" Horiz. / 12" Vertical</t>
  </si>
  <si>
    <t xml:space="preserve">Drip Edge </t>
  </si>
  <si>
    <t xml:space="preserve">Conceal J-Trim </t>
  </si>
  <si>
    <t xml:space="preserve">Eave Trim </t>
  </si>
  <si>
    <t xml:space="preserve">1-1/2" West. Red Cedar Trim Board </t>
  </si>
  <si>
    <t xml:space="preserve">Metal Roofing Edge Trim </t>
  </si>
  <si>
    <t xml:space="preserve">Kynar Coated J-Trim </t>
  </si>
  <si>
    <t>.050 Kynar Coated Fascia</t>
  </si>
  <si>
    <t xml:space="preserve">2X Frieze Nailer </t>
  </si>
  <si>
    <t>2X Soffit Nailer</t>
  </si>
  <si>
    <t xml:space="preserve">2x10 Frieze Board Painted </t>
  </si>
  <si>
    <t>Vented Ridge Cap</t>
  </si>
  <si>
    <t xml:space="preserve">Vented Z Closure Trim </t>
  </si>
  <si>
    <t xml:space="preserve">MDA800- Valley Pan </t>
  </si>
  <si>
    <t xml:space="preserve">Joggle Cleat </t>
  </si>
  <si>
    <r>
      <rPr>
        <sz val="12"/>
        <color theme="1"/>
        <rFont val="Calibri"/>
        <family val="2"/>
        <scheme val="minor"/>
      </rPr>
      <t xml:space="preserve">Aluminum Gutter
</t>
    </r>
    <r>
      <rPr>
        <b/>
        <sz val="12"/>
        <color rgb="FFFF0000"/>
        <rFont val="Calibri"/>
        <family val="2"/>
        <scheme val="minor"/>
      </rPr>
      <t>- Assumed If Required</t>
    </r>
  </si>
  <si>
    <r>
      <rPr>
        <sz val="12"/>
        <color theme="1"/>
        <rFont val="Calibri"/>
        <family val="2"/>
        <scheme val="minor"/>
      </rPr>
      <t xml:space="preserve">Downspouts
</t>
    </r>
    <r>
      <rPr>
        <b/>
        <sz val="12"/>
        <color rgb="FFFF0000"/>
        <rFont val="Calibri"/>
        <family val="2"/>
        <scheme val="minor"/>
      </rPr>
      <t>- Assumed If Required</t>
    </r>
    <r>
      <rPr>
        <sz val="12"/>
        <color theme="1"/>
        <rFont val="Calibri"/>
        <family val="2"/>
        <scheme val="minor"/>
      </rPr>
      <t xml:space="preserve"> </t>
    </r>
  </si>
  <si>
    <t>CONTIGENCY</t>
  </si>
  <si>
    <t>TOTAL BASE BID</t>
  </si>
  <si>
    <t>Total Man-hours</t>
  </si>
  <si>
    <t>Crew Size</t>
  </si>
  <si>
    <t>Working Days</t>
  </si>
  <si>
    <t>Months</t>
  </si>
  <si>
    <t>THERMAL AND MOISTURE PROTECTION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</si>
</sst>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_-;\-&quot;$&quot;* #,##0_-;_-&quot;$&quot;* &quot;-&quot;??_-;_-@_-"/>
    <numFmt numFmtId="166" formatCode="_(&quot;$&quot;* #,##0_);_(&quot;$&quot;* \(#,##0\);_(&quot;$&quot;* &quot;-&quot;?_);_(@_)"/>
    <numFmt numFmtId="167" formatCode="0.000"/>
    <numFmt numFmtId="168" formatCode="_(&quot;$&quot;* #,##0_);_(&quot;$&quot;* \(#,##0\);_(&quot;$&quot;* &quot;-&quot;??_);_(@_)"/>
    <numFmt numFmtId="169" formatCode="_(* #,##0_);_(* \(#,##0\);_(* &quot;-&quot;??_);_(@_)"/>
  </numFmts>
  <fonts count="25">
    <font>
      <sz val="12"/>
      <name val="Arial"/>
      <charset val="134"/>
    </font>
    <font>
      <sz val="7"/>
      <color theme="1"/>
      <name val="Times New Roman"/>
      <family val="1"/>
    </font>
    <font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name val="Abadi"/>
      <family val="2"/>
    </font>
    <font>
      <sz val="12"/>
      <color theme="1"/>
      <name val="Calibri"/>
      <family val="2"/>
      <scheme val="minor"/>
    </font>
    <font>
      <b/>
      <sz val="16"/>
      <color indexed="63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14548173467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5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9" borderId="19" applyNumberFormat="0" applyFont="0" applyAlignment="0" applyProtection="0"/>
    <xf numFmtId="0" fontId="21" fillId="10" borderId="20" applyNumberFormat="0" applyAlignment="0" applyProtection="0"/>
    <xf numFmtId="0" fontId="22" fillId="11" borderId="21" applyNumberFormat="0" applyAlignment="0" applyProtection="0"/>
    <xf numFmtId="0" fontId="23" fillId="0" borderId="17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12" borderId="22" applyNumberFormat="0" applyFont="0" applyAlignment="0" applyProtection="0"/>
    <xf numFmtId="0" fontId="19" fillId="12" borderId="22" applyNumberFormat="0" applyFont="0" applyAlignment="0" applyProtection="0"/>
    <xf numFmtId="0" fontId="19" fillId="12" borderId="22" applyNumberFormat="0" applyFont="0" applyAlignment="0" applyProtection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6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44" fontId="4" fillId="0" borderId="0" xfId="2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44" fontId="7" fillId="0" borderId="0" xfId="2" applyFont="1" applyBorder="1" applyAlignment="1">
      <alignment horizontal="center" vertical="center"/>
    </xf>
    <xf numFmtId="44" fontId="7" fillId="0" borderId="0" xfId="2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 wrapText="1"/>
    </xf>
    <xf numFmtId="164" fontId="4" fillId="0" borderId="3" xfId="0" applyNumberFormat="1" applyFont="1" applyBorder="1" applyAlignment="1">
      <alignment vertical="center"/>
    </xf>
    <xf numFmtId="0" fontId="8" fillId="2" borderId="4" xfId="5" applyFont="1" applyFill="1" applyBorder="1" applyAlignment="1" applyProtection="1">
      <alignment horizontal="center" vertical="center" wrapText="1"/>
    </xf>
    <xf numFmtId="0" fontId="8" fillId="2" borderId="5" xfId="5" applyFont="1" applyFill="1" applyBorder="1" applyAlignment="1" applyProtection="1">
      <alignment horizontal="center" vertical="center" wrapText="1"/>
    </xf>
    <xf numFmtId="2" fontId="8" fillId="2" borderId="5" xfId="5" applyNumberFormat="1" applyFont="1" applyFill="1" applyBorder="1" applyAlignment="1" applyProtection="1">
      <alignment horizontal="center" vertical="center" wrapText="1"/>
    </xf>
    <xf numFmtId="9" fontId="8" fillId="2" borderId="5" xfId="3" applyFont="1" applyFill="1" applyBorder="1" applyAlignment="1" applyProtection="1">
      <alignment horizontal="center" vertical="center" wrapText="1"/>
    </xf>
    <xf numFmtId="44" fontId="8" fillId="2" borderId="5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0" fontId="8" fillId="2" borderId="7" xfId="5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10" fillId="3" borderId="8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top"/>
    </xf>
    <xf numFmtId="0" fontId="10" fillId="3" borderId="9" xfId="6" applyFont="1" applyFill="1" applyBorder="1" applyAlignment="1">
      <alignment vertical="top"/>
    </xf>
    <xf numFmtId="9" fontId="10" fillId="3" borderId="9" xfId="3" applyFont="1" applyFill="1" applyBorder="1" applyAlignment="1">
      <alignment vertical="center"/>
    </xf>
    <xf numFmtId="0" fontId="10" fillId="3" borderId="9" xfId="6" applyFont="1" applyFill="1" applyBorder="1" applyAlignment="1">
      <alignment vertical="center"/>
    </xf>
    <xf numFmtId="44" fontId="10" fillId="3" borderId="9" xfId="2" applyFont="1" applyFill="1" applyBorder="1" applyAlignment="1">
      <alignment vertical="center"/>
    </xf>
    <xf numFmtId="0" fontId="10" fillId="3" borderId="10" xfId="6" applyFont="1" applyFill="1" applyBorder="1" applyAlignment="1">
      <alignment vertical="center"/>
    </xf>
    <xf numFmtId="42" fontId="10" fillId="3" borderId="11" xfId="6" applyNumberFormat="1" applyFont="1" applyFill="1" applyBorder="1" applyAlignment="1">
      <alignment vertical="center"/>
    </xf>
    <xf numFmtId="41" fontId="3" fillId="0" borderId="0" xfId="16" applyNumberFormat="1" applyFont="1" applyAlignment="1">
      <alignment vertical="center"/>
    </xf>
    <xf numFmtId="1" fontId="4" fillId="4" borderId="8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top"/>
    </xf>
    <xf numFmtId="0" fontId="4" fillId="4" borderId="9" xfId="4" applyFont="1" applyFill="1" applyBorder="1" applyAlignment="1">
      <alignment horizontal="justify" vertical="top" wrapText="1"/>
    </xf>
    <xf numFmtId="1" fontId="8" fillId="0" borderId="9" xfId="0" applyNumberFormat="1" applyFont="1" applyBorder="1" applyAlignment="1">
      <alignment horizontal="center" vertical="center"/>
    </xf>
    <xf numFmtId="9" fontId="4" fillId="4" borderId="9" xfId="3" applyFont="1" applyFill="1" applyBorder="1" applyAlignment="1">
      <alignment horizontal="right" vertical="center"/>
    </xf>
    <xf numFmtId="41" fontId="4" fillId="4" borderId="9" xfId="4" applyNumberFormat="1" applyFont="1" applyFill="1" applyBorder="1" applyAlignment="1">
      <alignment horizontal="right" vertical="center"/>
    </xf>
    <xf numFmtId="0" fontId="4" fillId="4" borderId="9" xfId="4" applyFont="1" applyFill="1" applyBorder="1" applyAlignment="1">
      <alignment horizontal="center" vertical="center"/>
    </xf>
    <xf numFmtId="44" fontId="4" fillId="4" borderId="9" xfId="2" applyFont="1" applyFill="1" applyBorder="1" applyAlignment="1" applyProtection="1">
      <alignment horizontal="left" vertical="center"/>
    </xf>
    <xf numFmtId="166" fontId="4" fillId="4" borderId="9" xfId="4" applyNumberFormat="1" applyFont="1" applyFill="1" applyBorder="1" applyAlignment="1" applyProtection="1">
      <alignment horizontal="left" vertical="center"/>
    </xf>
    <xf numFmtId="166" fontId="4" fillId="4" borderId="10" xfId="4" applyNumberFormat="1" applyFont="1" applyFill="1" applyBorder="1" applyAlignment="1" applyProtection="1">
      <alignment horizontal="left"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8" fillId="5" borderId="9" xfId="4" applyFont="1" applyFill="1" applyBorder="1" applyAlignment="1">
      <alignment horizontal="justify" vertical="top" wrapText="1"/>
    </xf>
    <xf numFmtId="0" fontId="11" fillId="0" borderId="9" xfId="33" applyNumberFormat="1" applyFont="1" applyFill="1" applyBorder="1" applyAlignment="1">
      <alignment horizontal="left" vertical="center" wrapText="1"/>
    </xf>
    <xf numFmtId="0" fontId="12" fillId="0" borderId="9" xfId="0" applyFont="1" applyBorder="1"/>
    <xf numFmtId="9" fontId="10" fillId="3" borderId="9" xfId="3" applyFont="1" applyFill="1" applyBorder="1" applyAlignment="1">
      <alignment horizontal="right" vertical="center"/>
    </xf>
    <xf numFmtId="0" fontId="10" fillId="3" borderId="9" xfId="6" applyFont="1" applyFill="1" applyBorder="1" applyAlignment="1">
      <alignment horizontal="right" vertical="center"/>
    </xf>
    <xf numFmtId="44" fontId="13" fillId="6" borderId="9" xfId="2" applyFont="1" applyFill="1" applyBorder="1" applyAlignment="1">
      <alignment vertical="center"/>
    </xf>
    <xf numFmtId="166" fontId="10" fillId="3" borderId="9" xfId="6" applyNumberFormat="1" applyFont="1" applyFill="1" applyBorder="1" applyAlignment="1">
      <alignment vertical="center"/>
    </xf>
    <xf numFmtId="166" fontId="10" fillId="3" borderId="10" xfId="6" applyNumberFormat="1" applyFont="1" applyFill="1" applyBorder="1" applyAlignment="1">
      <alignment vertical="center"/>
    </xf>
    <xf numFmtId="1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2" fontId="4" fillId="4" borderId="9" xfId="4" applyNumberFormat="1" applyFont="1" applyFill="1" applyBorder="1" applyAlignment="1" applyProtection="1">
      <alignment horizontal="center" vertical="center"/>
    </xf>
    <xf numFmtId="0" fontId="12" fillId="0" borderId="9" xfId="0" applyFont="1" applyBorder="1" applyAlignment="1">
      <alignment wrapText="1"/>
    </xf>
    <xf numFmtId="167" fontId="4" fillId="4" borderId="9" xfId="4" applyNumberFormat="1" applyFont="1" applyFill="1" applyBorder="1" applyAlignment="1" applyProtection="1">
      <alignment horizontal="center" vertical="center"/>
    </xf>
    <xf numFmtId="167" fontId="10" fillId="3" borderId="9" xfId="2" applyNumberFormat="1" applyFont="1" applyFill="1" applyBorder="1" applyAlignment="1">
      <alignment vertical="center"/>
    </xf>
    <xf numFmtId="167" fontId="4" fillId="4" borderId="9" xfId="4" applyNumberFormat="1" applyFont="1" applyFill="1" applyBorder="1" applyAlignment="1" applyProtection="1">
      <alignment horizontal="left" vertical="center"/>
    </xf>
    <xf numFmtId="0" fontId="14" fillId="7" borderId="13" xfId="7" applyFont="1" applyFill="1" applyBorder="1" applyAlignment="1">
      <alignment horizontal="center" vertical="center"/>
    </xf>
    <xf numFmtId="0" fontId="14" fillId="7" borderId="13" xfId="7" applyFont="1" applyFill="1" applyBorder="1" applyAlignment="1">
      <alignment horizontal="left" vertical="top"/>
    </xf>
    <xf numFmtId="0" fontId="14" fillId="7" borderId="13" xfId="7" applyFont="1" applyFill="1" applyBorder="1" applyAlignment="1">
      <alignment vertical="top"/>
    </xf>
    <xf numFmtId="164" fontId="14" fillId="7" borderId="13" xfId="7" applyNumberFormat="1" applyFont="1" applyFill="1" applyBorder="1" applyAlignment="1" applyProtection="1">
      <alignment horizontal="center" vertical="center"/>
    </xf>
    <xf numFmtId="9" fontId="14" fillId="7" borderId="13" xfId="3" applyFont="1" applyFill="1" applyBorder="1" applyAlignment="1" applyProtection="1">
      <alignment horizontal="center" vertical="center"/>
    </xf>
    <xf numFmtId="44" fontId="14" fillId="7" borderId="14" xfId="2" applyFont="1" applyFill="1" applyBorder="1" applyAlignment="1">
      <alignment vertical="center"/>
    </xf>
    <xf numFmtId="42" fontId="14" fillId="7" borderId="14" xfId="7" applyNumberFormat="1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Border="1" applyAlignment="1">
      <alignment horizontal="left" vertical="center"/>
    </xf>
    <xf numFmtId="0" fontId="14" fillId="7" borderId="17" xfId="7" applyFont="1" applyFill="1" applyAlignment="1">
      <alignment horizontal="center" vertical="center"/>
    </xf>
    <xf numFmtId="0" fontId="14" fillId="7" borderId="17" xfId="7" applyFont="1" applyFill="1" applyAlignment="1">
      <alignment horizontal="left" vertical="top"/>
    </xf>
    <xf numFmtId="0" fontId="14" fillId="7" borderId="17" xfId="7" applyFont="1" applyFill="1" applyAlignment="1">
      <alignment vertical="top"/>
    </xf>
    <xf numFmtId="164" fontId="14" fillId="7" borderId="17" xfId="7" applyNumberFormat="1" applyFont="1" applyFill="1" applyAlignment="1" applyProtection="1">
      <alignment horizontal="center" vertical="center"/>
    </xf>
    <xf numFmtId="9" fontId="14" fillId="7" borderId="17" xfId="3" applyFont="1" applyFill="1" applyBorder="1" applyAlignment="1" applyProtection="1">
      <alignment horizontal="center" vertical="center"/>
    </xf>
    <xf numFmtId="9" fontId="14" fillId="7" borderId="17" xfId="3" applyFont="1" applyFill="1" applyBorder="1" applyAlignment="1">
      <alignment horizontal="center" vertical="center"/>
    </xf>
    <xf numFmtId="168" fontId="14" fillId="7" borderId="17" xfId="7" applyNumberFormat="1" applyFont="1" applyFill="1" applyAlignment="1">
      <alignment horizontal="left" vertical="center"/>
    </xf>
    <xf numFmtId="168" fontId="14" fillId="7" borderId="18" xfId="7" applyNumberFormat="1" applyFont="1" applyFill="1" applyBorder="1" applyAlignment="1">
      <alignment vertical="center"/>
    </xf>
    <xf numFmtId="0" fontId="14" fillId="7" borderId="17" xfId="7" applyFont="1" applyFill="1" applyAlignment="1">
      <alignment horizontal="left" vertical="center"/>
    </xf>
    <xf numFmtId="0" fontId="14" fillId="7" borderId="17" xfId="7" applyNumberFormat="1" applyFont="1" applyFill="1" applyAlignment="1">
      <alignment horizontal="left" vertical="center"/>
    </xf>
    <xf numFmtId="44" fontId="14" fillId="7" borderId="17" xfId="2" applyFont="1" applyFill="1" applyBorder="1" applyAlignment="1">
      <alignment horizontal="left" vertical="center"/>
    </xf>
    <xf numFmtId="169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69" fontId="15" fillId="8" borderId="0" xfId="0" applyNumberFormat="1" applyFont="1" applyFill="1" applyAlignment="1">
      <alignment horizontal="center" vertical="center"/>
    </xf>
    <xf numFmtId="44" fontId="4" fillId="0" borderId="9" xfId="2" applyFont="1" applyFill="1" applyBorder="1" applyAlignment="1" applyProtection="1">
      <alignment horizontal="left"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7" borderId="12" xfId="7" applyFont="1" applyFill="1" applyBorder="1" applyAlignment="1">
      <alignment horizontal="left" vertical="center"/>
    </xf>
    <xf numFmtId="0" fontId="14" fillId="7" borderId="13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Border="1" applyAlignment="1">
      <alignment horizontal="left" vertical="center"/>
    </xf>
    <xf numFmtId="0" fontId="10" fillId="4" borderId="9" xfId="6" applyFont="1" applyFill="1" applyBorder="1" applyAlignment="1">
      <alignment vertical="top"/>
    </xf>
  </cellXfs>
  <cellStyles count="35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11" xfId="13" xr:uid="{00000000-0005-0000-0000-000036000000}"/>
    <cellStyle name="Normal 2" xfId="14" xr:uid="{00000000-0005-0000-0000-000037000000}"/>
    <cellStyle name="Normal 2 2" xfId="15" xr:uid="{00000000-0005-0000-0000-000038000000}"/>
    <cellStyle name="Normal 2 3" xfId="16" xr:uid="{00000000-0005-0000-0000-000039000000}"/>
    <cellStyle name="Normal 2 3 2" xfId="17" xr:uid="{00000000-0005-0000-0000-00003A000000}"/>
    <cellStyle name="Normal 3" xfId="18" xr:uid="{00000000-0005-0000-0000-00003B000000}"/>
    <cellStyle name="Normal 3 2" xfId="19" xr:uid="{00000000-0005-0000-0000-00003C000000}"/>
    <cellStyle name="Normal 4" xfId="20" xr:uid="{00000000-0005-0000-0000-00003D000000}"/>
    <cellStyle name="Normal 4 2" xfId="21" xr:uid="{00000000-0005-0000-0000-00003E000000}"/>
    <cellStyle name="Normal 4 2 2" xfId="22" xr:uid="{00000000-0005-0000-0000-00003F000000}"/>
    <cellStyle name="Normal 4 3" xfId="23" xr:uid="{00000000-0005-0000-0000-000040000000}"/>
    <cellStyle name="Normal 4 3 2" xfId="24" xr:uid="{00000000-0005-0000-0000-000041000000}"/>
    <cellStyle name="Normal 4 4" xfId="25" xr:uid="{00000000-0005-0000-0000-000042000000}"/>
    <cellStyle name="Normal 5" xfId="26" xr:uid="{00000000-0005-0000-0000-000043000000}"/>
    <cellStyle name="Normal 6" xfId="27" xr:uid="{00000000-0005-0000-0000-000044000000}"/>
    <cellStyle name="Normal 7" xfId="28" xr:uid="{00000000-0005-0000-0000-000045000000}"/>
    <cellStyle name="Normal 7 2" xfId="29" xr:uid="{00000000-0005-0000-0000-000046000000}"/>
    <cellStyle name="Normal 8" xfId="30" xr:uid="{00000000-0005-0000-0000-000047000000}"/>
    <cellStyle name="Normal 9" xfId="31" xr:uid="{00000000-0005-0000-0000-000048000000}"/>
    <cellStyle name="Note" xfId="4" builtinId="10"/>
    <cellStyle name="Note 2" xfId="32" xr:uid="{00000000-0005-0000-0000-000049000000}"/>
    <cellStyle name="Note 2 2 2 2" xfId="33" xr:uid="{00000000-0005-0000-0000-00004A000000}"/>
    <cellStyle name="Note 3 2" xfId="34" xr:uid="{00000000-0005-0000-0000-00004B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1541318</xdr:colOff>
      <xdr:row>1</xdr:row>
      <xdr:rowOff>17318</xdr:rowOff>
    </xdr:from>
    <xdr:to>
      <xdr:col>17</xdr:col>
      <xdr:colOff>34636</xdr:colOff>
      <xdr:row>6</xdr:row>
      <xdr:rowOff>238992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A9CDEF-B4BD-BC42-5B76-7996D02AC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4045" y="311727"/>
          <a:ext cx="7412182" cy="1676401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77"/>
  <sheetViews>
    <sheetView tabSelected="1" zoomScale="55" zoomScaleNormal="55" zoomScaleSheetLayoutView="40" workbookViewId="0">
      <pane ySplit="8" topLeftCell="A9" activePane="bottomLeft" state="frozen"/>
      <selection pane="bottomLeft" activeCell="E35" sqref="E35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2.44140625" style="6" customWidth="1"/>
    <col min="6" max="6" width="7.33203125" style="7" customWidth="1"/>
    <col min="7" max="7" width="7.33203125" style="8" customWidth="1"/>
    <col min="8" max="8" width="11.77734375" style="7" customWidth="1"/>
    <col min="9" max="9" width="7.33203125" style="4" customWidth="1"/>
    <col min="10" max="10" width="13.33203125" style="9" customWidth="1"/>
    <col min="11" max="11" width="18.21875" style="9" customWidth="1"/>
    <col min="12" max="12" width="11.44140625" style="9" customWidth="1"/>
    <col min="13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99" t="s">
        <v>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25">
      <c r="A2" s="13"/>
      <c r="G2" s="14"/>
      <c r="J2" s="15"/>
      <c r="K2" s="15"/>
      <c r="L2" s="15"/>
      <c r="M2" s="15"/>
      <c r="N2" s="15"/>
      <c r="Q2" s="16"/>
    </row>
    <row r="3" spans="1:25" ht="20.25">
      <c r="B3" s="17"/>
      <c r="C3" s="17"/>
      <c r="D3" s="18"/>
      <c r="E3" s="19"/>
      <c r="G3" s="14"/>
      <c r="J3" s="15"/>
      <c r="K3" s="15"/>
      <c r="L3" s="20"/>
      <c r="M3" s="20"/>
      <c r="N3" s="20"/>
      <c r="O3" s="17"/>
      <c r="P3" s="17"/>
      <c r="Q3" s="16"/>
    </row>
    <row r="4" spans="1:25" ht="20.25">
      <c r="B4" s="17"/>
      <c r="C4" s="17"/>
      <c r="D4" s="18" t="s">
        <v>5</v>
      </c>
      <c r="E4" s="105" t="s">
        <v>95</v>
      </c>
      <c r="G4" s="14"/>
      <c r="J4" s="15"/>
      <c r="K4" s="15"/>
      <c r="L4" s="21"/>
      <c r="M4" s="21"/>
      <c r="N4" s="21"/>
      <c r="O4" s="22"/>
      <c r="P4" s="22"/>
      <c r="Q4" s="16"/>
    </row>
    <row r="5" spans="1:25" ht="37.5" customHeight="1">
      <c r="B5" s="17"/>
      <c r="C5" s="17"/>
      <c r="D5" s="23" t="s">
        <v>6</v>
      </c>
      <c r="E5" s="24"/>
      <c r="G5" s="14"/>
      <c r="J5" s="15"/>
      <c r="K5" s="15"/>
      <c r="L5" s="21"/>
      <c r="M5" s="21"/>
      <c r="N5" s="21"/>
      <c r="O5" s="22"/>
      <c r="P5" s="22"/>
      <c r="Q5" s="16"/>
    </row>
    <row r="6" spans="1:25" ht="19.7" customHeight="1">
      <c r="A6" s="13"/>
      <c r="G6" s="14"/>
      <c r="J6" s="15"/>
      <c r="K6" s="15"/>
      <c r="L6" s="21"/>
      <c r="M6" s="21"/>
      <c r="N6" s="21"/>
      <c r="O6" s="22"/>
      <c r="P6" s="22"/>
      <c r="Q6" s="16"/>
    </row>
    <row r="7" spans="1:25" ht="20.25">
      <c r="A7" s="13"/>
      <c r="G7" s="14"/>
      <c r="J7" s="15"/>
      <c r="K7" s="15"/>
      <c r="L7" s="21"/>
      <c r="M7" s="21"/>
      <c r="N7" s="21"/>
      <c r="O7" s="22"/>
      <c r="P7" s="22"/>
      <c r="Q7" s="25"/>
    </row>
    <row r="8" spans="1:25" s="2" customFormat="1" ht="30.6" customHeight="1">
      <c r="A8" s="26" t="s">
        <v>7</v>
      </c>
      <c r="B8" s="27" t="s">
        <v>8</v>
      </c>
      <c r="C8" s="27" t="s">
        <v>9</v>
      </c>
      <c r="D8" s="27" t="s">
        <v>10</v>
      </c>
      <c r="E8" s="28" t="s">
        <v>0</v>
      </c>
      <c r="F8" s="28" t="s">
        <v>11</v>
      </c>
      <c r="G8" s="29" t="s">
        <v>12</v>
      </c>
      <c r="H8" s="28" t="s">
        <v>13</v>
      </c>
      <c r="I8" s="27" t="s">
        <v>14</v>
      </c>
      <c r="J8" s="30" t="s">
        <v>15</v>
      </c>
      <c r="K8" s="30" t="s">
        <v>16</v>
      </c>
      <c r="L8" s="30" t="s">
        <v>17</v>
      </c>
      <c r="M8" s="30" t="s">
        <v>18</v>
      </c>
      <c r="N8" s="30" t="s">
        <v>19</v>
      </c>
      <c r="O8" s="28" t="s">
        <v>20</v>
      </c>
      <c r="P8" s="31" t="s">
        <v>21</v>
      </c>
      <c r="Q8" s="32" t="s">
        <v>22</v>
      </c>
      <c r="R8" s="33"/>
      <c r="S8" s="33"/>
      <c r="T8" s="33"/>
      <c r="U8" s="33"/>
      <c r="V8" s="33"/>
      <c r="W8" s="33"/>
      <c r="X8" s="33"/>
      <c r="Y8" s="33"/>
    </row>
    <row r="9" spans="1:25" s="3" customFormat="1" ht="15.95" customHeight="1">
      <c r="A9" s="34"/>
      <c r="B9" s="35"/>
      <c r="C9" s="35"/>
      <c r="D9" s="36" t="s">
        <v>23</v>
      </c>
      <c r="E9" s="37" t="s">
        <v>24</v>
      </c>
      <c r="F9" s="35"/>
      <c r="G9" s="38"/>
      <c r="H9" s="39"/>
      <c r="I9" s="39"/>
      <c r="J9" s="40"/>
      <c r="K9" s="40"/>
      <c r="L9" s="40"/>
      <c r="M9" s="40"/>
      <c r="N9" s="40"/>
      <c r="O9" s="39"/>
      <c r="P9" s="41"/>
      <c r="Q9" s="42">
        <f>SUM(O10:O24)</f>
        <v>0</v>
      </c>
      <c r="R9" s="43" t="s">
        <v>25</v>
      </c>
    </row>
    <row r="10" spans="1:25" s="3" customFormat="1">
      <c r="A10" s="44"/>
      <c r="B10" s="45"/>
      <c r="C10" s="45"/>
      <c r="D10" s="46"/>
      <c r="E10" s="47"/>
      <c r="F10" s="48"/>
      <c r="G10" s="49"/>
      <c r="H10" s="50"/>
      <c r="I10" s="51"/>
      <c r="J10" s="52"/>
      <c r="K10" s="52"/>
      <c r="L10" s="52"/>
      <c r="M10" s="52"/>
      <c r="N10" s="52"/>
      <c r="O10" s="53"/>
      <c r="P10" s="54"/>
      <c r="Q10" s="55"/>
      <c r="R10" s="43"/>
    </row>
    <row r="11" spans="1:25" s="3" customFormat="1">
      <c r="A11" s="44" t="str">
        <f>IF(I11&lt;&gt;"",1+MAX($A9:A$9),"")</f>
        <v/>
      </c>
      <c r="B11" s="45"/>
      <c r="C11" s="45"/>
      <c r="D11" s="46"/>
      <c r="E11" s="56" t="s">
        <v>26</v>
      </c>
      <c r="F11" s="48"/>
      <c r="G11" s="49"/>
      <c r="H11" s="50"/>
      <c r="I11" s="51"/>
      <c r="J11" s="52"/>
      <c r="K11" s="52"/>
      <c r="L11" s="53" t="str">
        <f t="shared" ref="L11" si="0">IF(F11=0,"",J11*H11)</f>
        <v/>
      </c>
      <c r="M11" s="53" t="str">
        <f t="shared" ref="M11" si="1">IF(F11=0,"",K11*H11)</f>
        <v/>
      </c>
      <c r="N11" s="53"/>
      <c r="O11" s="53" t="str">
        <f t="shared" ref="O11" si="2">IF(F11=0,"",L11+M11)</f>
        <v/>
      </c>
      <c r="P11" s="54"/>
      <c r="Q11" s="55"/>
      <c r="R11" s="43"/>
    </row>
    <row r="12" spans="1:25" s="3" customFormat="1">
      <c r="A12" s="44">
        <f>IF(I12&lt;&gt;"",1+MAX($A$9:A11),"")</f>
        <v>1</v>
      </c>
      <c r="B12" s="45"/>
      <c r="C12" s="45"/>
      <c r="D12" s="46"/>
      <c r="E12" s="57" t="s">
        <v>27</v>
      </c>
      <c r="F12" s="48">
        <v>1</v>
      </c>
      <c r="G12" s="49">
        <v>0</v>
      </c>
      <c r="H12" s="50">
        <f>(1+G12)*F12</f>
        <v>1</v>
      </c>
      <c r="I12" s="51" t="s">
        <v>28</v>
      </c>
      <c r="J12" s="52">
        <v>0</v>
      </c>
      <c r="K12" s="52">
        <f t="shared" ref="K12:K24" si="3">J12*H12</f>
        <v>0</v>
      </c>
      <c r="L12" s="53">
        <f t="shared" ref="L12:L15" si="4">IF(F12=0,"",J12*H12)</f>
        <v>0</v>
      </c>
      <c r="M12" s="53">
        <f t="shared" ref="M12:M15" si="5">IF(F12=0,"",K12*H12)</f>
        <v>0</v>
      </c>
      <c r="N12" s="53"/>
      <c r="O12" s="53">
        <f t="shared" ref="O12:O15" si="6">IF(F12=0,"",L12+M12)</f>
        <v>0</v>
      </c>
      <c r="P12" s="54"/>
      <c r="Q12" s="55"/>
      <c r="R12" s="43"/>
    </row>
    <row r="13" spans="1:25" s="3" customFormat="1">
      <c r="A13" s="44">
        <f>IF(I13&lt;&gt;"",1+MAX($A$9:A12),"")</f>
        <v>2</v>
      </c>
      <c r="B13" s="45"/>
      <c r="C13" s="45"/>
      <c r="D13" s="46"/>
      <c r="E13" s="57" t="s">
        <v>29</v>
      </c>
      <c r="F13" s="48">
        <v>1</v>
      </c>
      <c r="G13" s="49">
        <v>0</v>
      </c>
      <c r="H13" s="50">
        <f>(1+G13)*F13</f>
        <v>1</v>
      </c>
      <c r="I13" s="51" t="s">
        <v>28</v>
      </c>
      <c r="J13" s="52">
        <v>0</v>
      </c>
      <c r="K13" s="52">
        <f t="shared" si="3"/>
        <v>0</v>
      </c>
      <c r="L13" s="53">
        <f t="shared" si="4"/>
        <v>0</v>
      </c>
      <c r="M13" s="53">
        <f t="shared" si="5"/>
        <v>0</v>
      </c>
      <c r="N13" s="53"/>
      <c r="O13" s="53">
        <f t="shared" si="6"/>
        <v>0</v>
      </c>
      <c r="P13" s="54"/>
      <c r="Q13" s="55"/>
      <c r="R13" s="43"/>
    </row>
    <row r="14" spans="1:25" s="3" customFormat="1">
      <c r="A14" s="44" t="str">
        <f>IF(I14&lt;&gt;"",1+MAX($A$9:A13),"")</f>
        <v/>
      </c>
      <c r="B14" s="45"/>
      <c r="C14" s="45"/>
      <c r="D14" s="46"/>
      <c r="E14" s="56" t="s">
        <v>30</v>
      </c>
      <c r="F14" s="48"/>
      <c r="G14" s="49"/>
      <c r="H14" s="50"/>
      <c r="I14" s="51"/>
      <c r="J14" s="52"/>
      <c r="K14" s="52"/>
      <c r="L14" s="53" t="str">
        <f t="shared" si="4"/>
        <v/>
      </c>
      <c r="M14" s="53" t="str">
        <f t="shared" si="5"/>
        <v/>
      </c>
      <c r="N14" s="53"/>
      <c r="O14" s="53" t="str">
        <f t="shared" si="6"/>
        <v/>
      </c>
      <c r="P14" s="54"/>
      <c r="Q14" s="55"/>
      <c r="R14" s="43"/>
    </row>
    <row r="15" spans="1:25" s="3" customFormat="1">
      <c r="A15" s="44">
        <f>IF(I15&lt;&gt;"",1+MAX($A$9:A14),"")</f>
        <v>3</v>
      </c>
      <c r="B15" s="45"/>
      <c r="C15" s="45"/>
      <c r="D15" s="46"/>
      <c r="E15" s="58" t="s">
        <v>31</v>
      </c>
      <c r="F15" s="48">
        <v>1</v>
      </c>
      <c r="G15" s="49">
        <v>0</v>
      </c>
      <c r="H15" s="50">
        <f t="shared" ref="H15:H24" si="7">(1+G15)*F15</f>
        <v>1</v>
      </c>
      <c r="I15" s="51" t="s">
        <v>28</v>
      </c>
      <c r="J15" s="52">
        <v>0</v>
      </c>
      <c r="K15" s="52">
        <f t="shared" si="3"/>
        <v>0</v>
      </c>
      <c r="L15" s="53">
        <f t="shared" si="4"/>
        <v>0</v>
      </c>
      <c r="M15" s="53">
        <f t="shared" si="5"/>
        <v>0</v>
      </c>
      <c r="N15" s="53"/>
      <c r="O15" s="53">
        <f t="shared" si="6"/>
        <v>0</v>
      </c>
      <c r="P15" s="54"/>
      <c r="Q15" s="55"/>
      <c r="R15" s="43"/>
    </row>
    <row r="16" spans="1:25" s="3" customFormat="1">
      <c r="A16" s="44">
        <f>IF(I16&lt;&gt;"",1+MAX($A$9:A15),"")</f>
        <v>4</v>
      </c>
      <c r="B16" s="45"/>
      <c r="C16" s="45"/>
      <c r="D16" s="46"/>
      <c r="E16" s="58" t="s">
        <v>32</v>
      </c>
      <c r="F16" s="48">
        <v>1</v>
      </c>
      <c r="G16" s="49">
        <v>0</v>
      </c>
      <c r="H16" s="50">
        <f t="shared" si="7"/>
        <v>1</v>
      </c>
      <c r="I16" s="51" t="s">
        <v>28</v>
      </c>
      <c r="J16" s="52">
        <v>0</v>
      </c>
      <c r="K16" s="52">
        <f t="shared" si="3"/>
        <v>0</v>
      </c>
      <c r="L16" s="53">
        <f t="shared" ref="L16:L24" si="8">IF(F16=0,"",J16*H16)</f>
        <v>0</v>
      </c>
      <c r="M16" s="53">
        <f t="shared" ref="M16:M24" si="9">IF(F16=0,"",K16*H16)</f>
        <v>0</v>
      </c>
      <c r="N16" s="53"/>
      <c r="O16" s="53">
        <f t="shared" ref="O16:O24" si="10">IF(F16=0,"",L16+M16)</f>
        <v>0</v>
      </c>
      <c r="P16" s="54"/>
      <c r="Q16" s="55"/>
      <c r="R16" s="43"/>
    </row>
    <row r="17" spans="1:18" s="3" customFormat="1">
      <c r="A17" s="44">
        <f>IF(I17&lt;&gt;"",1+MAX($A$9:A16),"")</f>
        <v>5</v>
      </c>
      <c r="B17" s="45"/>
      <c r="C17" s="45"/>
      <c r="D17" s="46"/>
      <c r="E17" s="58" t="s">
        <v>33</v>
      </c>
      <c r="F17" s="48">
        <v>1</v>
      </c>
      <c r="G17" s="49">
        <v>0</v>
      </c>
      <c r="H17" s="50">
        <f t="shared" si="7"/>
        <v>1</v>
      </c>
      <c r="I17" s="51" t="s">
        <v>28</v>
      </c>
      <c r="J17" s="52">
        <v>0</v>
      </c>
      <c r="K17" s="52">
        <f t="shared" si="3"/>
        <v>0</v>
      </c>
      <c r="L17" s="53">
        <f t="shared" si="8"/>
        <v>0</v>
      </c>
      <c r="M17" s="53">
        <f t="shared" si="9"/>
        <v>0</v>
      </c>
      <c r="N17" s="53"/>
      <c r="O17" s="53">
        <f t="shared" si="10"/>
        <v>0</v>
      </c>
      <c r="P17" s="54"/>
      <c r="Q17" s="55"/>
      <c r="R17" s="43"/>
    </row>
    <row r="18" spans="1:18" s="3" customFormat="1">
      <c r="A18" s="44">
        <f>IF(I18&lt;&gt;"",1+MAX($A$9:A17),"")</f>
        <v>6</v>
      </c>
      <c r="B18" s="45"/>
      <c r="C18" s="45"/>
      <c r="D18" s="46"/>
      <c r="E18" s="58" t="s">
        <v>34</v>
      </c>
      <c r="F18" s="48">
        <v>1</v>
      </c>
      <c r="G18" s="49">
        <v>0</v>
      </c>
      <c r="H18" s="50">
        <f t="shared" si="7"/>
        <v>1</v>
      </c>
      <c r="I18" s="51" t="s">
        <v>28</v>
      </c>
      <c r="J18" s="52">
        <v>0</v>
      </c>
      <c r="K18" s="52">
        <f t="shared" si="3"/>
        <v>0</v>
      </c>
      <c r="L18" s="53">
        <f t="shared" si="8"/>
        <v>0</v>
      </c>
      <c r="M18" s="53">
        <f t="shared" si="9"/>
        <v>0</v>
      </c>
      <c r="N18" s="53"/>
      <c r="O18" s="53">
        <f t="shared" si="10"/>
        <v>0</v>
      </c>
      <c r="P18" s="54"/>
      <c r="Q18" s="55"/>
      <c r="R18" s="43"/>
    </row>
    <row r="19" spans="1:18" s="3" customFormat="1">
      <c r="A19" s="44">
        <f>IF(I19&lt;&gt;"",1+MAX($A$9:A18),"")</f>
        <v>7</v>
      </c>
      <c r="B19" s="45"/>
      <c r="C19" s="45"/>
      <c r="D19" s="46"/>
      <c r="E19" s="58" t="s">
        <v>35</v>
      </c>
      <c r="F19" s="48">
        <v>1</v>
      </c>
      <c r="G19" s="49">
        <v>0</v>
      </c>
      <c r="H19" s="50">
        <f t="shared" si="7"/>
        <v>1</v>
      </c>
      <c r="I19" s="51" t="s">
        <v>28</v>
      </c>
      <c r="J19" s="52">
        <v>0</v>
      </c>
      <c r="K19" s="52">
        <f t="shared" si="3"/>
        <v>0</v>
      </c>
      <c r="L19" s="53">
        <f t="shared" si="8"/>
        <v>0</v>
      </c>
      <c r="M19" s="53">
        <f t="shared" si="9"/>
        <v>0</v>
      </c>
      <c r="N19" s="53"/>
      <c r="O19" s="53">
        <f t="shared" si="10"/>
        <v>0</v>
      </c>
      <c r="P19" s="54"/>
      <c r="Q19" s="55"/>
      <c r="R19" s="43"/>
    </row>
    <row r="20" spans="1:18" s="3" customFormat="1">
      <c r="A20" s="44">
        <f>IF(I20&lt;&gt;"",1+MAX($A$9:A19),"")</f>
        <v>8</v>
      </c>
      <c r="B20" s="45"/>
      <c r="C20" s="45"/>
      <c r="D20" s="46"/>
      <c r="E20" s="58" t="s">
        <v>36</v>
      </c>
      <c r="F20" s="48">
        <v>1</v>
      </c>
      <c r="G20" s="49">
        <v>0</v>
      </c>
      <c r="H20" s="50">
        <f t="shared" si="7"/>
        <v>1</v>
      </c>
      <c r="I20" s="51" t="s">
        <v>28</v>
      </c>
      <c r="J20" s="52">
        <v>0</v>
      </c>
      <c r="K20" s="52">
        <f t="shared" si="3"/>
        <v>0</v>
      </c>
      <c r="L20" s="53">
        <f t="shared" si="8"/>
        <v>0</v>
      </c>
      <c r="M20" s="53">
        <f t="shared" si="9"/>
        <v>0</v>
      </c>
      <c r="N20" s="53"/>
      <c r="O20" s="53">
        <f t="shared" si="10"/>
        <v>0</v>
      </c>
      <c r="P20" s="54"/>
      <c r="Q20" s="55"/>
      <c r="R20" s="43"/>
    </row>
    <row r="21" spans="1:18" s="3" customFormat="1">
      <c r="A21" s="44">
        <f>IF(I21&lt;&gt;"",1+MAX($A$9:A20),"")</f>
        <v>9</v>
      </c>
      <c r="B21" s="45"/>
      <c r="C21" s="45"/>
      <c r="D21" s="46"/>
      <c r="E21" s="58" t="s">
        <v>37</v>
      </c>
      <c r="F21" s="48">
        <v>1</v>
      </c>
      <c r="G21" s="49">
        <v>0</v>
      </c>
      <c r="H21" s="50">
        <f t="shared" si="7"/>
        <v>1</v>
      </c>
      <c r="I21" s="51" t="s">
        <v>28</v>
      </c>
      <c r="J21" s="52">
        <v>0</v>
      </c>
      <c r="K21" s="52">
        <f t="shared" si="3"/>
        <v>0</v>
      </c>
      <c r="L21" s="53">
        <f t="shared" si="8"/>
        <v>0</v>
      </c>
      <c r="M21" s="53">
        <f t="shared" si="9"/>
        <v>0</v>
      </c>
      <c r="N21" s="53"/>
      <c r="O21" s="53">
        <f t="shared" si="10"/>
        <v>0</v>
      </c>
      <c r="P21" s="54"/>
      <c r="Q21" s="55"/>
      <c r="R21" s="43"/>
    </row>
    <row r="22" spans="1:18" s="3" customFormat="1">
      <c r="A22" s="44">
        <f>IF(I22&lt;&gt;"",1+MAX($A$9:A21),"")</f>
        <v>10</v>
      </c>
      <c r="B22" s="45"/>
      <c r="C22" s="45"/>
      <c r="D22" s="46"/>
      <c r="E22" s="58" t="s">
        <v>38</v>
      </c>
      <c r="F22" s="48">
        <v>1</v>
      </c>
      <c r="G22" s="49">
        <v>0</v>
      </c>
      <c r="H22" s="50">
        <f t="shared" si="7"/>
        <v>1</v>
      </c>
      <c r="I22" s="51" t="s">
        <v>28</v>
      </c>
      <c r="J22" s="52">
        <v>0</v>
      </c>
      <c r="K22" s="52">
        <f t="shared" si="3"/>
        <v>0</v>
      </c>
      <c r="L22" s="53">
        <f t="shared" si="8"/>
        <v>0</v>
      </c>
      <c r="M22" s="53">
        <f t="shared" si="9"/>
        <v>0</v>
      </c>
      <c r="N22" s="53"/>
      <c r="O22" s="53">
        <f t="shared" si="10"/>
        <v>0</v>
      </c>
      <c r="P22" s="54"/>
      <c r="Q22" s="55"/>
      <c r="R22" s="43"/>
    </row>
    <row r="23" spans="1:18" s="3" customFormat="1">
      <c r="A23" s="44">
        <f>IF(I23&lt;&gt;"",1+MAX($A$9:A22),"")</f>
        <v>11</v>
      </c>
      <c r="B23" s="45"/>
      <c r="C23" s="45"/>
      <c r="D23" s="46"/>
      <c r="E23" s="58" t="s">
        <v>39</v>
      </c>
      <c r="F23" s="48">
        <v>1</v>
      </c>
      <c r="G23" s="49">
        <v>0</v>
      </c>
      <c r="H23" s="50">
        <f t="shared" si="7"/>
        <v>1</v>
      </c>
      <c r="I23" s="51" t="s">
        <v>28</v>
      </c>
      <c r="J23" s="52">
        <v>0</v>
      </c>
      <c r="K23" s="52">
        <f t="shared" si="3"/>
        <v>0</v>
      </c>
      <c r="L23" s="53">
        <f t="shared" si="8"/>
        <v>0</v>
      </c>
      <c r="M23" s="53">
        <f t="shared" si="9"/>
        <v>0</v>
      </c>
      <c r="N23" s="53"/>
      <c r="O23" s="53">
        <f t="shared" si="10"/>
        <v>0</v>
      </c>
      <c r="P23" s="54"/>
      <c r="Q23" s="55"/>
      <c r="R23" s="43"/>
    </row>
    <row r="24" spans="1:18" s="3" customFormat="1">
      <c r="A24" s="44">
        <f>IF(I24&lt;&gt;"",1+MAX($A$9:A23),"")</f>
        <v>12</v>
      </c>
      <c r="B24" s="45"/>
      <c r="C24" s="45"/>
      <c r="D24" s="46"/>
      <c r="E24" s="58" t="s">
        <v>40</v>
      </c>
      <c r="F24" s="48">
        <v>1</v>
      </c>
      <c r="G24" s="49">
        <v>0</v>
      </c>
      <c r="H24" s="50">
        <f t="shared" si="7"/>
        <v>1</v>
      </c>
      <c r="I24" s="51" t="s">
        <v>28</v>
      </c>
      <c r="J24" s="52">
        <v>0</v>
      </c>
      <c r="K24" s="52">
        <f t="shared" si="3"/>
        <v>0</v>
      </c>
      <c r="L24" s="53">
        <f t="shared" si="8"/>
        <v>0</v>
      </c>
      <c r="M24" s="53">
        <f t="shared" si="9"/>
        <v>0</v>
      </c>
      <c r="N24" s="53"/>
      <c r="O24" s="53">
        <f t="shared" si="10"/>
        <v>0</v>
      </c>
      <c r="P24" s="54"/>
      <c r="Q24" s="55"/>
      <c r="R24" s="43"/>
    </row>
    <row r="25" spans="1:18" s="3" customFormat="1">
      <c r="A25" s="44" t="str">
        <f>IF(I25&lt;&gt;"",1+MAX($A$9:A24),"")</f>
        <v/>
      </c>
      <c r="B25" s="45"/>
      <c r="C25" s="45"/>
      <c r="D25" s="46"/>
      <c r="E25" s="58"/>
      <c r="F25" s="48"/>
      <c r="G25" s="49"/>
      <c r="H25" s="50"/>
      <c r="I25" s="51"/>
      <c r="J25" s="52"/>
      <c r="K25" s="52"/>
      <c r="L25" s="53"/>
      <c r="M25" s="53"/>
      <c r="N25" s="53"/>
      <c r="O25" s="53"/>
      <c r="P25" s="54"/>
      <c r="Q25" s="55"/>
      <c r="R25" s="43"/>
    </row>
    <row r="26" spans="1:18" s="3" customFormat="1" ht="18" customHeight="1">
      <c r="A26" s="34" t="str">
        <f>IF(I26&lt;&gt;"",1+MAX($A$9:A25),"")</f>
        <v/>
      </c>
      <c r="B26" s="35"/>
      <c r="C26" s="35"/>
      <c r="D26" s="36" t="s">
        <v>45</v>
      </c>
      <c r="E26" s="37" t="s">
        <v>46</v>
      </c>
      <c r="F26" s="35"/>
      <c r="G26" s="59"/>
      <c r="H26" s="60"/>
      <c r="I26" s="35"/>
      <c r="J26" s="40"/>
      <c r="K26" s="40"/>
      <c r="L26" s="70"/>
      <c r="M26" s="40"/>
      <c r="N26" s="61">
        <v>70</v>
      </c>
      <c r="O26" s="62"/>
      <c r="P26" s="63"/>
      <c r="Q26" s="42">
        <f>SUM(P27:P68)</f>
        <v>172026.9516740001</v>
      </c>
      <c r="R26" s="43"/>
    </row>
    <row r="27" spans="1:18" s="3" customFormat="1">
      <c r="A27" s="44" t="str">
        <f>IF(I27&lt;&gt;"",1+MAX($A$9:A26),"")</f>
        <v/>
      </c>
      <c r="B27" s="45"/>
      <c r="C27" s="45"/>
      <c r="D27" s="46"/>
      <c r="E27" s="56" t="s">
        <v>47</v>
      </c>
      <c r="F27" s="65"/>
      <c r="G27" s="65"/>
      <c r="H27" s="65"/>
      <c r="I27" s="66"/>
      <c r="J27" s="52"/>
      <c r="K27" s="52"/>
      <c r="L27" s="71" t="s">
        <v>43</v>
      </c>
      <c r="M27" s="53" t="str">
        <f t="shared" ref="M27" si="11">IF(F27=0,"",K27*H27)</f>
        <v/>
      </c>
      <c r="N27" s="53"/>
      <c r="O27" s="53" t="str">
        <f t="shared" ref="O27" si="12">IF(F27=0,"",L27+M27)</f>
        <v/>
      </c>
      <c r="P27" s="54"/>
      <c r="Q27" s="55"/>
      <c r="R27" s="43"/>
    </row>
    <row r="28" spans="1:18" s="3" customFormat="1">
      <c r="A28" s="44">
        <f>IF(I28&lt;&gt;"",1+MAX($A$9:A27),"")</f>
        <v>13</v>
      </c>
      <c r="B28" s="45"/>
      <c r="C28" s="45"/>
      <c r="D28" s="46"/>
      <c r="E28" s="58" t="s">
        <v>48</v>
      </c>
      <c r="F28" s="65">
        <v>2446.98</v>
      </c>
      <c r="G28" s="49">
        <v>0.1</v>
      </c>
      <c r="H28" s="50">
        <f t="shared" ref="H28:H37" si="13">(1+G28)*F28</f>
        <v>2691.6780000000003</v>
      </c>
      <c r="I28" s="66" t="s">
        <v>42</v>
      </c>
      <c r="J28" s="52">
        <v>10.954545454545499</v>
      </c>
      <c r="K28" s="52">
        <f>J28*H28</f>
        <v>29486.109000000124</v>
      </c>
      <c r="L28" s="69">
        <v>0.1</v>
      </c>
      <c r="M28" s="67">
        <f t="shared" ref="M28" si="14">L28*H28</f>
        <v>269.16780000000006</v>
      </c>
      <c r="N28" s="53">
        <f>N$26</f>
        <v>70</v>
      </c>
      <c r="O28" s="53">
        <f t="shared" ref="O28" si="15">M28*N28</f>
        <v>18841.746000000003</v>
      </c>
      <c r="P28" s="54">
        <f t="shared" ref="P28" si="16">O28+K28</f>
        <v>48327.855000000127</v>
      </c>
      <c r="Q28" s="55"/>
      <c r="R28" s="43"/>
    </row>
    <row r="29" spans="1:18" s="3" customFormat="1">
      <c r="A29" s="44">
        <f>IF(I29&lt;&gt;"",1+MAX($A$9:A28),"")</f>
        <v>14</v>
      </c>
      <c r="B29" s="45"/>
      <c r="C29" s="45"/>
      <c r="D29" s="46"/>
      <c r="E29" s="58" t="s">
        <v>49</v>
      </c>
      <c r="F29" s="64">
        <v>104.4</v>
      </c>
      <c r="G29" s="49">
        <v>0.1</v>
      </c>
      <c r="H29" s="50">
        <f t="shared" si="13"/>
        <v>114.84000000000002</v>
      </c>
      <c r="I29" s="66" t="s">
        <v>42</v>
      </c>
      <c r="J29" s="52">
        <v>2.5</v>
      </c>
      <c r="K29" s="52">
        <f t="shared" ref="K29:K32" si="17">J29*H29</f>
        <v>287.10000000000002</v>
      </c>
      <c r="L29" s="69">
        <v>0.01</v>
      </c>
      <c r="M29" s="67">
        <f t="shared" ref="M29:M32" si="18">L29*H29</f>
        <v>1.1484000000000003</v>
      </c>
      <c r="N29" s="53">
        <f t="shared" ref="N29:N68" si="19">N$26</f>
        <v>70</v>
      </c>
      <c r="O29" s="53">
        <f t="shared" ref="O29:O32" si="20">M29*N29</f>
        <v>80.388000000000019</v>
      </c>
      <c r="P29" s="54">
        <f t="shared" ref="P29:P32" si="21">O29+K29</f>
        <v>367.48800000000006</v>
      </c>
      <c r="Q29" s="55"/>
      <c r="R29" s="43"/>
    </row>
    <row r="30" spans="1:18" s="3" customFormat="1">
      <c r="A30" s="44">
        <f>IF(I30&lt;&gt;"",1+MAX($A$9:A29),"")</f>
        <v>15</v>
      </c>
      <c r="B30" s="45"/>
      <c r="C30" s="45"/>
      <c r="D30" s="46"/>
      <c r="E30" s="58" t="s">
        <v>50</v>
      </c>
      <c r="F30" s="64">
        <v>104.4</v>
      </c>
      <c r="G30" s="49">
        <v>0.1</v>
      </c>
      <c r="H30" s="50">
        <f t="shared" si="13"/>
        <v>114.84000000000002</v>
      </c>
      <c r="I30" s="66" t="s">
        <v>42</v>
      </c>
      <c r="J30" s="52">
        <v>5.3778409090909101</v>
      </c>
      <c r="K30" s="52">
        <f t="shared" si="17"/>
        <v>617.59125000000017</v>
      </c>
      <c r="L30" s="69">
        <v>0.06</v>
      </c>
      <c r="M30" s="67">
        <f t="shared" si="18"/>
        <v>6.8904000000000005</v>
      </c>
      <c r="N30" s="53">
        <f t="shared" si="19"/>
        <v>70</v>
      </c>
      <c r="O30" s="53">
        <f t="shared" si="20"/>
        <v>482.32800000000003</v>
      </c>
      <c r="P30" s="54">
        <f t="shared" si="21"/>
        <v>1099.9192500000001</v>
      </c>
      <c r="Q30" s="55"/>
      <c r="R30" s="43"/>
    </row>
    <row r="31" spans="1:18" s="3" customFormat="1">
      <c r="A31" s="44">
        <f>IF(I31&lt;&gt;"",1+MAX($A$9:A30),"")</f>
        <v>16</v>
      </c>
      <c r="B31" s="45"/>
      <c r="C31" s="45"/>
      <c r="D31" s="46"/>
      <c r="E31" s="58" t="s">
        <v>51</v>
      </c>
      <c r="F31" s="64">
        <v>2655</v>
      </c>
      <c r="G31" s="49">
        <v>0.1</v>
      </c>
      <c r="H31" s="50">
        <f t="shared" si="13"/>
        <v>2920.5000000000005</v>
      </c>
      <c r="I31" s="66" t="s">
        <v>42</v>
      </c>
      <c r="J31" s="52">
        <v>0.107</v>
      </c>
      <c r="K31" s="52">
        <f t="shared" si="17"/>
        <v>312.49350000000004</v>
      </c>
      <c r="L31" s="69">
        <v>4.0000000000000001E-3</v>
      </c>
      <c r="M31" s="67">
        <f t="shared" si="18"/>
        <v>11.682000000000002</v>
      </c>
      <c r="N31" s="53">
        <f t="shared" si="19"/>
        <v>70</v>
      </c>
      <c r="O31" s="53">
        <f t="shared" si="20"/>
        <v>817.74000000000012</v>
      </c>
      <c r="P31" s="54">
        <f t="shared" si="21"/>
        <v>1130.2335000000003</v>
      </c>
      <c r="Q31" s="55"/>
      <c r="R31" s="43"/>
    </row>
    <row r="32" spans="1:18" s="3" customFormat="1">
      <c r="A32" s="44">
        <f>IF(I32&lt;&gt;"",1+MAX($A$9:A31),"")</f>
        <v>17</v>
      </c>
      <c r="B32" s="45"/>
      <c r="C32" s="45"/>
      <c r="D32" s="46"/>
      <c r="E32" s="58" t="s">
        <v>52</v>
      </c>
      <c r="F32" s="64">
        <v>192.32</v>
      </c>
      <c r="G32" s="49">
        <v>0.1</v>
      </c>
      <c r="H32" s="50">
        <f t="shared" si="13"/>
        <v>211.55200000000002</v>
      </c>
      <c r="I32" s="66" t="s">
        <v>41</v>
      </c>
      <c r="J32" s="52">
        <v>4.6974999999999998</v>
      </c>
      <c r="K32" s="52">
        <f t="shared" si="17"/>
        <v>993.76552000000004</v>
      </c>
      <c r="L32" s="69">
        <v>4.2000000000000003E-2</v>
      </c>
      <c r="M32" s="67">
        <f t="shared" si="18"/>
        <v>8.8851840000000006</v>
      </c>
      <c r="N32" s="53">
        <f t="shared" si="19"/>
        <v>70</v>
      </c>
      <c r="O32" s="53">
        <f t="shared" si="20"/>
        <v>621.96288000000004</v>
      </c>
      <c r="P32" s="54">
        <f t="shared" si="21"/>
        <v>1615.7284</v>
      </c>
      <c r="Q32" s="55"/>
      <c r="R32" s="43"/>
    </row>
    <row r="33" spans="1:18" s="3" customFormat="1">
      <c r="A33" s="44">
        <f>IF(I33&lt;&gt;"",1+MAX($A$9:A32),"")</f>
        <v>18</v>
      </c>
      <c r="B33" s="45"/>
      <c r="C33" s="45"/>
      <c r="D33" s="46"/>
      <c r="E33" s="58" t="s">
        <v>53</v>
      </c>
      <c r="F33" s="64">
        <v>235.61</v>
      </c>
      <c r="G33" s="49">
        <v>0.1</v>
      </c>
      <c r="H33" s="50">
        <f t="shared" si="13"/>
        <v>259.17100000000005</v>
      </c>
      <c r="I33" s="66" t="s">
        <v>41</v>
      </c>
      <c r="J33" s="52">
        <v>6.6349999999999998</v>
      </c>
      <c r="K33" s="52">
        <f t="shared" ref="K33:K68" si="22">J33*H33</f>
        <v>1719.5995850000002</v>
      </c>
      <c r="L33" s="69">
        <v>4.8000000000000001E-2</v>
      </c>
      <c r="M33" s="67">
        <f t="shared" ref="M33:M68" si="23">L33*H33</f>
        <v>12.440208000000002</v>
      </c>
      <c r="N33" s="53">
        <f t="shared" si="19"/>
        <v>70</v>
      </c>
      <c r="O33" s="53">
        <f t="shared" ref="O33:O68" si="24">M33*N33</f>
        <v>870.81456000000014</v>
      </c>
      <c r="P33" s="54">
        <f t="shared" ref="P33:P68" si="25">O33+K33</f>
        <v>2590.4141450000002</v>
      </c>
      <c r="Q33" s="55"/>
      <c r="R33" s="43"/>
    </row>
    <row r="34" spans="1:18" s="3" customFormat="1">
      <c r="A34" s="44">
        <f>IF(I34&lt;&gt;"",1+MAX($A$9:A33),"")</f>
        <v>19</v>
      </c>
      <c r="B34" s="45"/>
      <c r="C34" s="45"/>
      <c r="D34" s="46"/>
      <c r="E34" s="58" t="s">
        <v>54</v>
      </c>
      <c r="F34" s="64">
        <v>86.34</v>
      </c>
      <c r="G34" s="49">
        <v>0.1</v>
      </c>
      <c r="H34" s="50">
        <f t="shared" si="13"/>
        <v>94.974000000000018</v>
      </c>
      <c r="I34" s="66" t="s">
        <v>41</v>
      </c>
      <c r="J34" s="52">
        <v>9.9525000000000006</v>
      </c>
      <c r="K34" s="52">
        <f t="shared" si="22"/>
        <v>945.22873500000026</v>
      </c>
      <c r="L34" s="69">
        <v>5.3999999999999999E-2</v>
      </c>
      <c r="M34" s="67">
        <f t="shared" si="23"/>
        <v>5.1285960000000008</v>
      </c>
      <c r="N34" s="53">
        <f t="shared" si="19"/>
        <v>70</v>
      </c>
      <c r="O34" s="53">
        <f t="shared" si="24"/>
        <v>359.00172000000003</v>
      </c>
      <c r="P34" s="54">
        <f t="shared" si="25"/>
        <v>1304.2304550000003</v>
      </c>
      <c r="Q34" s="55"/>
      <c r="R34" s="43"/>
    </row>
    <row r="35" spans="1:18" s="3" customFormat="1" ht="31.5">
      <c r="A35" s="44">
        <f>IF(I35&lt;&gt;"",1+MAX($A$9:A34),"")</f>
        <v>20</v>
      </c>
      <c r="B35" s="45"/>
      <c r="C35" s="45"/>
      <c r="D35" s="46"/>
      <c r="E35" s="68" t="s">
        <v>55</v>
      </c>
      <c r="F35" s="64">
        <v>307.08</v>
      </c>
      <c r="G35" s="49">
        <v>0.1</v>
      </c>
      <c r="H35" s="50">
        <f t="shared" si="13"/>
        <v>337.78800000000001</v>
      </c>
      <c r="I35" s="66" t="s">
        <v>41</v>
      </c>
      <c r="J35" s="52">
        <v>9.9499999999999993</v>
      </c>
      <c r="K35" s="52">
        <f t="shared" si="22"/>
        <v>3360.9906000000001</v>
      </c>
      <c r="L35" s="69">
        <v>0.03</v>
      </c>
      <c r="M35" s="67">
        <f t="shared" si="23"/>
        <v>10.13364</v>
      </c>
      <c r="N35" s="53">
        <f t="shared" si="19"/>
        <v>70</v>
      </c>
      <c r="O35" s="53">
        <f t="shared" si="24"/>
        <v>709.35479999999995</v>
      </c>
      <c r="P35" s="54">
        <f t="shared" si="25"/>
        <v>4070.3454000000002</v>
      </c>
      <c r="Q35" s="55"/>
      <c r="R35" s="43"/>
    </row>
    <row r="36" spans="1:18" s="3" customFormat="1">
      <c r="A36" s="44">
        <f>IF(I36&lt;&gt;"",1+MAX($A$9:A35),"")</f>
        <v>21</v>
      </c>
      <c r="B36" s="45"/>
      <c r="C36" s="45"/>
      <c r="D36" s="46"/>
      <c r="E36" s="58" t="s">
        <v>56</v>
      </c>
      <c r="F36" s="64">
        <v>172.02</v>
      </c>
      <c r="G36" s="49">
        <v>0.1</v>
      </c>
      <c r="H36" s="50">
        <f t="shared" si="13"/>
        <v>189.22200000000004</v>
      </c>
      <c r="I36" s="66" t="s">
        <v>41</v>
      </c>
      <c r="J36" s="52">
        <v>13.202500000000001</v>
      </c>
      <c r="K36" s="52">
        <f t="shared" si="22"/>
        <v>2498.2034550000008</v>
      </c>
      <c r="L36" s="69">
        <v>4.2000000000000003E-2</v>
      </c>
      <c r="M36" s="67">
        <f t="shared" si="23"/>
        <v>7.9473240000000018</v>
      </c>
      <c r="N36" s="53">
        <f t="shared" si="19"/>
        <v>70</v>
      </c>
      <c r="O36" s="53">
        <f t="shared" si="24"/>
        <v>556.31268000000011</v>
      </c>
      <c r="P36" s="54">
        <f t="shared" si="25"/>
        <v>3054.5161350000008</v>
      </c>
      <c r="Q36" s="55"/>
      <c r="R36" s="43"/>
    </row>
    <row r="37" spans="1:18" s="3" customFormat="1" ht="31.5">
      <c r="A37" s="44">
        <f>IF(I37&lt;&gt;"",1+MAX($A$9:A36),"")</f>
        <v>22</v>
      </c>
      <c r="B37" s="45"/>
      <c r="C37" s="45"/>
      <c r="D37" s="46"/>
      <c r="E37" s="68" t="s">
        <v>57</v>
      </c>
      <c r="F37" s="64">
        <v>8</v>
      </c>
      <c r="G37" s="49">
        <v>0</v>
      </c>
      <c r="H37" s="50">
        <f t="shared" si="13"/>
        <v>8</v>
      </c>
      <c r="I37" s="66" t="s">
        <v>44</v>
      </c>
      <c r="J37" s="52"/>
      <c r="K37" s="52">
        <f t="shared" si="22"/>
        <v>0</v>
      </c>
      <c r="L37" s="69">
        <v>1.1220000000000001</v>
      </c>
      <c r="M37" s="67">
        <f t="shared" si="23"/>
        <v>8.9760000000000009</v>
      </c>
      <c r="N37" s="53">
        <f t="shared" si="19"/>
        <v>70</v>
      </c>
      <c r="O37" s="53">
        <f t="shared" si="24"/>
        <v>628.32000000000005</v>
      </c>
      <c r="P37" s="54">
        <f t="shared" si="25"/>
        <v>628.32000000000005</v>
      </c>
      <c r="Q37" s="55"/>
      <c r="R37" s="43"/>
    </row>
    <row r="38" spans="1:18" s="3" customFormat="1">
      <c r="A38" s="44">
        <f>IF(I38&lt;&gt;"",1+MAX($A$9:A37),"")</f>
        <v>23</v>
      </c>
      <c r="B38" s="45"/>
      <c r="C38" s="45"/>
      <c r="D38" s="46"/>
      <c r="E38" s="58" t="s">
        <v>58</v>
      </c>
      <c r="F38" s="64">
        <v>30.38</v>
      </c>
      <c r="G38" s="49">
        <v>0.1</v>
      </c>
      <c r="H38" s="50">
        <f t="shared" ref="H38:H39" si="26">(1+G38)*F38</f>
        <v>33.417999999999999</v>
      </c>
      <c r="I38" s="66" t="s">
        <v>41</v>
      </c>
      <c r="J38" s="52">
        <v>23</v>
      </c>
      <c r="K38" s="52">
        <f t="shared" si="22"/>
        <v>768.61400000000003</v>
      </c>
      <c r="L38" s="69">
        <v>0.12</v>
      </c>
      <c r="M38" s="67">
        <f t="shared" si="23"/>
        <v>4.0101599999999999</v>
      </c>
      <c r="N38" s="53">
        <f t="shared" si="19"/>
        <v>70</v>
      </c>
      <c r="O38" s="53">
        <f t="shared" si="24"/>
        <v>280.71120000000002</v>
      </c>
      <c r="P38" s="54">
        <f t="shared" si="25"/>
        <v>1049.3252</v>
      </c>
      <c r="Q38" s="55"/>
      <c r="R38" s="43"/>
    </row>
    <row r="39" spans="1:18" s="3" customFormat="1">
      <c r="A39" s="44">
        <f>IF(I39&lt;&gt;"",1+MAX($A$9:A38),"")</f>
        <v>24</v>
      </c>
      <c r="B39" s="45"/>
      <c r="C39" s="45"/>
      <c r="D39" s="46"/>
      <c r="E39" s="58" t="s">
        <v>59</v>
      </c>
      <c r="F39" s="64">
        <v>30.38</v>
      </c>
      <c r="G39" s="49">
        <v>0.1</v>
      </c>
      <c r="H39" s="50">
        <f t="shared" si="26"/>
        <v>33.417999999999999</v>
      </c>
      <c r="I39" s="66" t="s">
        <v>41</v>
      </c>
      <c r="J39" s="52">
        <v>0.66</v>
      </c>
      <c r="K39" s="52">
        <f t="shared" si="22"/>
        <v>22.055880000000002</v>
      </c>
      <c r="L39" s="69">
        <v>2.5999999999999999E-2</v>
      </c>
      <c r="M39" s="67">
        <f t="shared" si="23"/>
        <v>0.86886799999999997</v>
      </c>
      <c r="N39" s="53">
        <f t="shared" si="19"/>
        <v>70</v>
      </c>
      <c r="O39" s="53">
        <f t="shared" si="24"/>
        <v>60.82076</v>
      </c>
      <c r="P39" s="54">
        <f t="shared" si="25"/>
        <v>82.876640000000009</v>
      </c>
      <c r="Q39" s="55"/>
      <c r="R39" s="43"/>
    </row>
    <row r="40" spans="1:18" s="3" customFormat="1">
      <c r="A40" s="44" t="str">
        <f>IF(I40&lt;&gt;"",1+MAX($A$9:A39),"")</f>
        <v/>
      </c>
      <c r="B40" s="45"/>
      <c r="C40" s="45"/>
      <c r="D40" s="46"/>
      <c r="E40" s="56" t="s">
        <v>60</v>
      </c>
      <c r="F40" s="64"/>
      <c r="G40" s="65"/>
      <c r="H40" s="65"/>
      <c r="I40" s="66"/>
      <c r="J40" s="52"/>
      <c r="K40" s="52"/>
      <c r="L40" s="69"/>
      <c r="M40" s="67"/>
      <c r="N40" s="53"/>
      <c r="O40" s="53"/>
      <c r="P40" s="54"/>
      <c r="Q40" s="55"/>
      <c r="R40" s="43"/>
    </row>
    <row r="41" spans="1:18" s="3" customFormat="1">
      <c r="A41" s="44">
        <f>IF(I41&lt;&gt;"",1+MAX($A$9:A40),"")</f>
        <v>25</v>
      </c>
      <c r="B41" s="45"/>
      <c r="C41" s="45"/>
      <c r="D41" s="46"/>
      <c r="E41" s="58" t="s">
        <v>61</v>
      </c>
      <c r="F41" s="64">
        <v>4869.91</v>
      </c>
      <c r="G41" s="49">
        <v>0.1</v>
      </c>
      <c r="H41" s="50">
        <f t="shared" ref="H41:H45" si="27">(1+G41)*F41</f>
        <v>5356.9009999999998</v>
      </c>
      <c r="I41" s="66" t="s">
        <v>42</v>
      </c>
      <c r="J41" s="52">
        <v>6.75</v>
      </c>
      <c r="K41" s="52">
        <f t="shared" si="22"/>
        <v>36159.081749999998</v>
      </c>
      <c r="L41" s="69">
        <v>4.4999999999999998E-2</v>
      </c>
      <c r="M41" s="67">
        <f t="shared" si="23"/>
        <v>241.06054499999999</v>
      </c>
      <c r="N41" s="53">
        <f t="shared" si="19"/>
        <v>70</v>
      </c>
      <c r="O41" s="53">
        <f t="shared" si="24"/>
        <v>16874.238150000001</v>
      </c>
      <c r="P41" s="54">
        <f t="shared" si="25"/>
        <v>53033.319900000002</v>
      </c>
      <c r="Q41" s="55"/>
      <c r="R41" s="43"/>
    </row>
    <row r="42" spans="1:18" s="3" customFormat="1">
      <c r="A42" s="44">
        <f>IF(I42&lt;&gt;"",1+MAX($A$9:A41),"")</f>
        <v>26</v>
      </c>
      <c r="B42" s="45"/>
      <c r="C42" s="45"/>
      <c r="D42" s="46"/>
      <c r="E42" s="58" t="s">
        <v>62</v>
      </c>
      <c r="F42" s="64">
        <v>4869.91</v>
      </c>
      <c r="G42" s="49">
        <v>0.1</v>
      </c>
      <c r="H42" s="50">
        <f t="shared" si="27"/>
        <v>5356.9009999999998</v>
      </c>
      <c r="I42" s="66" t="s">
        <v>42</v>
      </c>
      <c r="J42" s="52">
        <v>0.45</v>
      </c>
      <c r="K42" s="52">
        <f t="shared" si="22"/>
        <v>2410.60545</v>
      </c>
      <c r="L42" s="69">
        <v>4.0000000000000001E-3</v>
      </c>
      <c r="M42" s="67">
        <f t="shared" si="23"/>
        <v>21.427603999999999</v>
      </c>
      <c r="N42" s="53">
        <f t="shared" si="19"/>
        <v>70</v>
      </c>
      <c r="O42" s="53">
        <f t="shared" si="24"/>
        <v>1499.93228</v>
      </c>
      <c r="P42" s="54">
        <f t="shared" si="25"/>
        <v>3910.53773</v>
      </c>
      <c r="Q42" s="55"/>
      <c r="R42" s="43"/>
    </row>
    <row r="43" spans="1:18" s="3" customFormat="1">
      <c r="A43" s="44">
        <f>IF(I43&lt;&gt;"",1+MAX($A$9:A42),"")</f>
        <v>27</v>
      </c>
      <c r="B43" s="45"/>
      <c r="C43" s="45"/>
      <c r="D43" s="46"/>
      <c r="E43" s="58" t="s">
        <v>63</v>
      </c>
      <c r="F43" s="64">
        <v>743.98</v>
      </c>
      <c r="G43" s="49">
        <v>0.1</v>
      </c>
      <c r="H43" s="50">
        <f t="shared" si="27"/>
        <v>818.37800000000004</v>
      </c>
      <c r="I43" s="66" t="s">
        <v>42</v>
      </c>
      <c r="J43" s="52">
        <v>6.25</v>
      </c>
      <c r="K43" s="52">
        <f t="shared" si="22"/>
        <v>5114.8625000000002</v>
      </c>
      <c r="L43" s="69">
        <v>0.1</v>
      </c>
      <c r="M43" s="67">
        <f t="shared" si="23"/>
        <v>81.837800000000016</v>
      </c>
      <c r="N43" s="53">
        <f t="shared" si="19"/>
        <v>70</v>
      </c>
      <c r="O43" s="53">
        <f t="shared" si="24"/>
        <v>5728.6460000000006</v>
      </c>
      <c r="P43" s="54">
        <f t="shared" si="25"/>
        <v>10843.5085</v>
      </c>
      <c r="Q43" s="55"/>
      <c r="R43" s="43"/>
    </row>
    <row r="44" spans="1:18" s="3" customFormat="1">
      <c r="A44" s="44">
        <f>IF(I44&lt;&gt;"",1+MAX($A$9:A43),"")</f>
        <v>28</v>
      </c>
      <c r="B44" s="45"/>
      <c r="C44" s="45"/>
      <c r="D44" s="46"/>
      <c r="E44" s="58" t="s">
        <v>64</v>
      </c>
      <c r="F44" s="64">
        <v>70.44</v>
      </c>
      <c r="G44" s="49">
        <v>0.1</v>
      </c>
      <c r="H44" s="50">
        <f t="shared" si="27"/>
        <v>77.484000000000009</v>
      </c>
      <c r="I44" s="66" t="s">
        <v>42</v>
      </c>
      <c r="J44" s="52">
        <v>7.25</v>
      </c>
      <c r="K44" s="52">
        <f t="shared" si="22"/>
        <v>561.75900000000001</v>
      </c>
      <c r="L44" s="69">
        <v>0.1</v>
      </c>
      <c r="M44" s="67">
        <f t="shared" si="23"/>
        <v>7.7484000000000011</v>
      </c>
      <c r="N44" s="53">
        <f t="shared" si="19"/>
        <v>70</v>
      </c>
      <c r="O44" s="53">
        <f t="shared" si="24"/>
        <v>542.38800000000003</v>
      </c>
      <c r="P44" s="54">
        <f t="shared" si="25"/>
        <v>1104.1469999999999</v>
      </c>
      <c r="Q44" s="55"/>
      <c r="R44" s="43"/>
    </row>
    <row r="45" spans="1:18" s="3" customFormat="1">
      <c r="A45" s="44">
        <f>IF(I45&lt;&gt;"",1+MAX($A$9:A44),"")</f>
        <v>29</v>
      </c>
      <c r="B45" s="45"/>
      <c r="C45" s="45"/>
      <c r="D45" s="46"/>
      <c r="E45" s="58" t="s">
        <v>65</v>
      </c>
      <c r="F45" s="64">
        <v>128</v>
      </c>
      <c r="G45" s="49">
        <v>0</v>
      </c>
      <c r="H45" s="50">
        <f t="shared" si="27"/>
        <v>128</v>
      </c>
      <c r="I45" s="66" t="s">
        <v>44</v>
      </c>
      <c r="J45" s="52">
        <v>58.24</v>
      </c>
      <c r="K45" s="52">
        <f t="shared" si="22"/>
        <v>7454.72</v>
      </c>
      <c r="L45" s="69">
        <v>0.8</v>
      </c>
      <c r="M45" s="67">
        <f t="shared" si="23"/>
        <v>102.4</v>
      </c>
      <c r="N45" s="53">
        <f t="shared" si="19"/>
        <v>70</v>
      </c>
      <c r="O45" s="53">
        <f t="shared" si="24"/>
        <v>7168</v>
      </c>
      <c r="P45" s="54">
        <f t="shared" si="25"/>
        <v>14622.720000000001</v>
      </c>
      <c r="Q45" s="55"/>
      <c r="R45" s="43"/>
    </row>
    <row r="46" spans="1:18" s="3" customFormat="1">
      <c r="A46" s="44" t="str">
        <f>IF(I46&lt;&gt;"",1+MAX($A$9:A45),"")</f>
        <v/>
      </c>
      <c r="B46" s="45"/>
      <c r="C46" s="45"/>
      <c r="D46" s="46"/>
      <c r="E46" s="56" t="s">
        <v>66</v>
      </c>
      <c r="F46" s="64"/>
      <c r="G46" s="65"/>
      <c r="H46" s="65"/>
      <c r="I46" s="66"/>
      <c r="J46" s="52"/>
      <c r="K46" s="52"/>
      <c r="L46" s="69"/>
      <c r="M46" s="67"/>
      <c r="N46" s="53"/>
      <c r="O46" s="53"/>
      <c r="P46" s="54"/>
      <c r="Q46" s="55"/>
      <c r="R46" s="43"/>
    </row>
    <row r="47" spans="1:18" s="3" customFormat="1">
      <c r="A47" s="44">
        <f>IF(I47&lt;&gt;"",1+MAX($A$9:A46),"")</f>
        <v>30</v>
      </c>
      <c r="B47" s="45"/>
      <c r="C47" s="45"/>
      <c r="D47" s="46"/>
      <c r="E47" s="58" t="s">
        <v>67</v>
      </c>
      <c r="F47" s="64">
        <v>95.17</v>
      </c>
      <c r="G47" s="49">
        <v>0.1</v>
      </c>
      <c r="H47" s="50">
        <f t="shared" ref="H47:H68" si="28">(1+G47)*F47</f>
        <v>104.68700000000001</v>
      </c>
      <c r="I47" s="66" t="s">
        <v>41</v>
      </c>
      <c r="J47" s="52">
        <v>1.88</v>
      </c>
      <c r="K47" s="52">
        <f t="shared" si="22"/>
        <v>196.81156000000001</v>
      </c>
      <c r="L47" s="69">
        <v>2.5999999999999999E-2</v>
      </c>
      <c r="M47" s="67">
        <f t="shared" si="23"/>
        <v>2.7218620000000002</v>
      </c>
      <c r="N47" s="53">
        <f t="shared" si="19"/>
        <v>70</v>
      </c>
      <c r="O47" s="53">
        <f t="shared" si="24"/>
        <v>190.53034000000002</v>
      </c>
      <c r="P47" s="54">
        <f t="shared" si="25"/>
        <v>387.34190000000001</v>
      </c>
      <c r="Q47" s="55"/>
      <c r="R47" s="43"/>
    </row>
    <row r="48" spans="1:18" s="3" customFormat="1">
      <c r="A48" s="44">
        <f>IF(I48&lt;&gt;"",1+MAX($A$9:A47),"")</f>
        <v>31</v>
      </c>
      <c r="B48" s="45"/>
      <c r="C48" s="45"/>
      <c r="D48" s="46"/>
      <c r="E48" s="58" t="s">
        <v>68</v>
      </c>
      <c r="F48" s="64">
        <v>95.17</v>
      </c>
      <c r="G48" s="49">
        <v>0.1</v>
      </c>
      <c r="H48" s="50">
        <f t="shared" si="28"/>
        <v>104.68700000000001</v>
      </c>
      <c r="I48" s="66" t="s">
        <v>41</v>
      </c>
      <c r="J48" s="52">
        <v>2</v>
      </c>
      <c r="K48" s="52">
        <f t="shared" si="22"/>
        <v>209.37400000000002</v>
      </c>
      <c r="L48" s="69">
        <v>2.5999999999999999E-2</v>
      </c>
      <c r="M48" s="67">
        <f t="shared" si="23"/>
        <v>2.7218620000000002</v>
      </c>
      <c r="N48" s="53">
        <f t="shared" si="19"/>
        <v>70</v>
      </c>
      <c r="O48" s="53">
        <f t="shared" si="24"/>
        <v>190.53034000000002</v>
      </c>
      <c r="P48" s="54">
        <f t="shared" si="25"/>
        <v>399.90434000000005</v>
      </c>
      <c r="Q48" s="55"/>
      <c r="R48" s="43"/>
    </row>
    <row r="49" spans="1:18" s="3" customFormat="1">
      <c r="A49" s="44">
        <f>IF(I49&lt;&gt;"",1+MAX($A$9:A48),"")</f>
        <v>32</v>
      </c>
      <c r="B49" s="45"/>
      <c r="C49" s="45"/>
      <c r="D49" s="46"/>
      <c r="E49" s="58" t="s">
        <v>69</v>
      </c>
      <c r="F49" s="64">
        <v>95.17</v>
      </c>
      <c r="G49" s="49">
        <v>0.1</v>
      </c>
      <c r="H49" s="50">
        <f t="shared" si="28"/>
        <v>104.68700000000001</v>
      </c>
      <c r="I49" s="66" t="s">
        <v>41</v>
      </c>
      <c r="J49" s="52">
        <v>4.2491666666666701</v>
      </c>
      <c r="K49" s="52">
        <f t="shared" si="22"/>
        <v>444.83251083333374</v>
      </c>
      <c r="L49" s="69">
        <v>0.04</v>
      </c>
      <c r="M49" s="67">
        <f t="shared" si="23"/>
        <v>4.1874800000000008</v>
      </c>
      <c r="N49" s="53">
        <f t="shared" si="19"/>
        <v>70</v>
      </c>
      <c r="O49" s="53">
        <f t="shared" si="24"/>
        <v>293.12360000000007</v>
      </c>
      <c r="P49" s="54">
        <f t="shared" si="25"/>
        <v>737.95611083333381</v>
      </c>
      <c r="Q49" s="55"/>
      <c r="R49" s="43"/>
    </row>
    <row r="50" spans="1:18" s="3" customFormat="1">
      <c r="A50" s="44">
        <f>IF(I50&lt;&gt;"",1+MAX($A$9:A49),"")</f>
        <v>33</v>
      </c>
      <c r="B50" s="45"/>
      <c r="C50" s="45"/>
      <c r="D50" s="46"/>
      <c r="E50" s="58" t="s">
        <v>70</v>
      </c>
      <c r="F50" s="64">
        <v>95.17</v>
      </c>
      <c r="G50" s="49">
        <v>0.1</v>
      </c>
      <c r="H50" s="50">
        <f t="shared" si="28"/>
        <v>104.68700000000001</v>
      </c>
      <c r="I50" s="66" t="s">
        <v>41</v>
      </c>
      <c r="J50" s="52">
        <v>4.5</v>
      </c>
      <c r="K50" s="52">
        <f t="shared" si="22"/>
        <v>471.09150000000005</v>
      </c>
      <c r="L50" s="69">
        <v>0.04</v>
      </c>
      <c r="M50" s="67">
        <f t="shared" si="23"/>
        <v>4.1874800000000008</v>
      </c>
      <c r="N50" s="53">
        <f t="shared" si="19"/>
        <v>70</v>
      </c>
      <c r="O50" s="53">
        <f t="shared" si="24"/>
        <v>293.12360000000007</v>
      </c>
      <c r="P50" s="54">
        <f t="shared" si="25"/>
        <v>764.21510000000012</v>
      </c>
      <c r="Q50" s="55"/>
      <c r="R50" s="43"/>
    </row>
    <row r="51" spans="1:18" s="3" customFormat="1">
      <c r="A51" s="44">
        <f>IF(I51&lt;&gt;"",1+MAX($A$9:A50),"")</f>
        <v>34</v>
      </c>
      <c r="B51" s="45"/>
      <c r="C51" s="45"/>
      <c r="D51" s="46"/>
      <c r="E51" s="58" t="s">
        <v>71</v>
      </c>
      <c r="F51" s="64">
        <v>95.17</v>
      </c>
      <c r="G51" s="49">
        <v>0.1</v>
      </c>
      <c r="H51" s="50">
        <f t="shared" si="28"/>
        <v>104.68700000000001</v>
      </c>
      <c r="I51" s="66" t="s">
        <v>41</v>
      </c>
      <c r="J51" s="52">
        <v>7.36</v>
      </c>
      <c r="K51" s="52">
        <f t="shared" si="22"/>
        <v>770.49632000000008</v>
      </c>
      <c r="L51" s="69">
        <v>0.06</v>
      </c>
      <c r="M51" s="67">
        <f t="shared" si="23"/>
        <v>6.2812200000000002</v>
      </c>
      <c r="N51" s="53">
        <f t="shared" si="19"/>
        <v>70</v>
      </c>
      <c r="O51" s="53">
        <f t="shared" si="24"/>
        <v>439.68540000000002</v>
      </c>
      <c r="P51" s="54">
        <f t="shared" si="25"/>
        <v>1210.18172</v>
      </c>
      <c r="Q51" s="55"/>
      <c r="R51" s="43"/>
    </row>
    <row r="52" spans="1:18" s="3" customFormat="1">
      <c r="A52" s="44">
        <f>IF(I52&lt;&gt;"",1+MAX($A$9:A51),"")</f>
        <v>35</v>
      </c>
      <c r="B52" s="45"/>
      <c r="C52" s="45"/>
      <c r="D52" s="46"/>
      <c r="E52" s="58" t="s">
        <v>72</v>
      </c>
      <c r="F52" s="64">
        <v>95.17</v>
      </c>
      <c r="G52" s="49">
        <v>0.1</v>
      </c>
      <c r="H52" s="50">
        <f t="shared" si="28"/>
        <v>104.68700000000001</v>
      </c>
      <c r="I52" s="66" t="s">
        <v>42</v>
      </c>
      <c r="J52" s="98">
        <v>0.99</v>
      </c>
      <c r="K52" s="52">
        <f t="shared" si="22"/>
        <v>103.64013000000001</v>
      </c>
      <c r="L52" s="69">
        <v>8.0000000000000002E-3</v>
      </c>
      <c r="M52" s="67">
        <f t="shared" si="23"/>
        <v>0.83749600000000013</v>
      </c>
      <c r="N52" s="53">
        <f t="shared" si="19"/>
        <v>70</v>
      </c>
      <c r="O52" s="53">
        <f t="shared" si="24"/>
        <v>58.624720000000011</v>
      </c>
      <c r="P52" s="54">
        <f t="shared" si="25"/>
        <v>162.26485000000002</v>
      </c>
      <c r="Q52" s="55"/>
      <c r="R52" s="43"/>
    </row>
    <row r="53" spans="1:18" s="3" customFormat="1">
      <c r="A53" s="44">
        <f>IF(I53&lt;&gt;"",1+MAX($A$9:A52),"")</f>
        <v>36</v>
      </c>
      <c r="B53" s="45"/>
      <c r="C53" s="45"/>
      <c r="D53" s="46"/>
      <c r="E53" s="58" t="s">
        <v>73</v>
      </c>
      <c r="F53" s="64">
        <v>400</v>
      </c>
      <c r="G53" s="49">
        <v>0.1</v>
      </c>
      <c r="H53" s="50">
        <f t="shared" si="28"/>
        <v>440.00000000000006</v>
      </c>
      <c r="I53" s="66" t="s">
        <v>41</v>
      </c>
      <c r="J53" s="52">
        <v>1.88</v>
      </c>
      <c r="K53" s="52">
        <f t="shared" si="22"/>
        <v>827.2</v>
      </c>
      <c r="L53" s="69">
        <v>2.5999999999999999E-2</v>
      </c>
      <c r="M53" s="67">
        <f t="shared" si="23"/>
        <v>11.440000000000001</v>
      </c>
      <c r="N53" s="53">
        <f t="shared" si="19"/>
        <v>70</v>
      </c>
      <c r="O53" s="53">
        <f t="shared" si="24"/>
        <v>800.80000000000007</v>
      </c>
      <c r="P53" s="54">
        <f t="shared" si="25"/>
        <v>1628</v>
      </c>
      <c r="Q53" s="55"/>
      <c r="R53" s="43"/>
    </row>
    <row r="54" spans="1:18" s="3" customFormat="1">
      <c r="A54" s="44">
        <f>IF(I54&lt;&gt;"",1+MAX($A$9:A53),"")</f>
        <v>37</v>
      </c>
      <c r="B54" s="45"/>
      <c r="C54" s="45"/>
      <c r="D54" s="46"/>
      <c r="E54" s="58" t="s">
        <v>74</v>
      </c>
      <c r="F54" s="64">
        <v>116.73</v>
      </c>
      <c r="G54" s="49">
        <v>0.1</v>
      </c>
      <c r="H54" s="50">
        <f t="shared" si="28"/>
        <v>128.40300000000002</v>
      </c>
      <c r="I54" s="66" t="s">
        <v>41</v>
      </c>
      <c r="J54" s="52">
        <v>2.1575000000000002</v>
      </c>
      <c r="K54" s="52">
        <f t="shared" si="22"/>
        <v>277.02947250000005</v>
      </c>
      <c r="L54" s="69">
        <v>0.04</v>
      </c>
      <c r="M54" s="67">
        <f t="shared" si="23"/>
        <v>5.1361200000000009</v>
      </c>
      <c r="N54" s="53">
        <f t="shared" si="19"/>
        <v>70</v>
      </c>
      <c r="O54" s="53">
        <f t="shared" si="24"/>
        <v>359.52840000000009</v>
      </c>
      <c r="P54" s="54">
        <f t="shared" si="25"/>
        <v>636.55787250000014</v>
      </c>
      <c r="Q54" s="55"/>
      <c r="R54" s="43"/>
    </row>
    <row r="55" spans="1:18" s="3" customFormat="1">
      <c r="A55" s="44">
        <f>IF(I55&lt;&gt;"",1+MAX($A$9:A54),"")</f>
        <v>38</v>
      </c>
      <c r="B55" s="45"/>
      <c r="C55" s="45"/>
      <c r="D55" s="46"/>
      <c r="E55" s="58" t="s">
        <v>75</v>
      </c>
      <c r="F55" s="64">
        <v>400</v>
      </c>
      <c r="G55" s="49">
        <v>0.1</v>
      </c>
      <c r="H55" s="50">
        <f t="shared" si="28"/>
        <v>440.00000000000006</v>
      </c>
      <c r="I55" s="66" t="s">
        <v>41</v>
      </c>
      <c r="J55" s="52">
        <v>2.4980000000000002</v>
      </c>
      <c r="K55" s="52">
        <f t="shared" si="22"/>
        <v>1099.1200000000003</v>
      </c>
      <c r="L55" s="69">
        <v>4.3999999999999997E-2</v>
      </c>
      <c r="M55" s="67">
        <f t="shared" si="23"/>
        <v>19.360000000000003</v>
      </c>
      <c r="N55" s="53">
        <f t="shared" si="19"/>
        <v>70</v>
      </c>
      <c r="O55" s="53">
        <f t="shared" si="24"/>
        <v>1355.2000000000003</v>
      </c>
      <c r="P55" s="54">
        <f t="shared" si="25"/>
        <v>2454.3200000000006</v>
      </c>
      <c r="Q55" s="55"/>
      <c r="R55" s="43"/>
    </row>
    <row r="56" spans="1:18" s="3" customFormat="1">
      <c r="A56" s="44">
        <f>IF(I56&lt;&gt;"",1+MAX($A$9:A55),"")</f>
        <v>39</v>
      </c>
      <c r="B56" s="45"/>
      <c r="C56" s="45"/>
      <c r="D56" s="46"/>
      <c r="E56" s="58" t="s">
        <v>76</v>
      </c>
      <c r="F56" s="64">
        <v>180</v>
      </c>
      <c r="G56" s="49">
        <v>0.1</v>
      </c>
      <c r="H56" s="50">
        <f t="shared" si="28"/>
        <v>198.00000000000003</v>
      </c>
      <c r="I56" s="66" t="s">
        <v>41</v>
      </c>
      <c r="J56" s="52">
        <v>2.16333333333333</v>
      </c>
      <c r="K56" s="52">
        <f t="shared" si="22"/>
        <v>428.33999999999941</v>
      </c>
      <c r="L56" s="69">
        <v>4.2000000000000003E-2</v>
      </c>
      <c r="M56" s="67">
        <f t="shared" si="23"/>
        <v>8.3160000000000025</v>
      </c>
      <c r="N56" s="53">
        <f t="shared" si="19"/>
        <v>70</v>
      </c>
      <c r="O56" s="53">
        <f t="shared" si="24"/>
        <v>582.12000000000012</v>
      </c>
      <c r="P56" s="54">
        <f t="shared" si="25"/>
        <v>1010.4599999999996</v>
      </c>
      <c r="Q56" s="55"/>
      <c r="R56" s="43"/>
    </row>
    <row r="57" spans="1:18" s="3" customFormat="1">
      <c r="A57" s="44">
        <f>IF(I57&lt;&gt;"",1+MAX($A$9:A56),"")</f>
        <v>40</v>
      </c>
      <c r="B57" s="45"/>
      <c r="C57" s="45"/>
      <c r="D57" s="46"/>
      <c r="E57" s="58" t="s">
        <v>77</v>
      </c>
      <c r="F57" s="64">
        <v>64.13</v>
      </c>
      <c r="G57" s="49">
        <v>0.1</v>
      </c>
      <c r="H57" s="50">
        <f t="shared" si="28"/>
        <v>70.543000000000006</v>
      </c>
      <c r="I57" s="66" t="s">
        <v>41</v>
      </c>
      <c r="J57" s="52">
        <v>2.15</v>
      </c>
      <c r="K57" s="52">
        <f t="shared" si="22"/>
        <v>151.66745</v>
      </c>
      <c r="L57" s="69">
        <v>2.5999999999999999E-2</v>
      </c>
      <c r="M57" s="67">
        <f t="shared" si="23"/>
        <v>1.8341180000000001</v>
      </c>
      <c r="N57" s="53">
        <f t="shared" si="19"/>
        <v>70</v>
      </c>
      <c r="O57" s="53">
        <f t="shared" si="24"/>
        <v>128.38826</v>
      </c>
      <c r="P57" s="54">
        <f t="shared" si="25"/>
        <v>280.05570999999998</v>
      </c>
      <c r="Q57" s="55"/>
      <c r="R57" s="43"/>
    </row>
    <row r="58" spans="1:18" s="3" customFormat="1">
      <c r="A58" s="44">
        <f>IF(I58&lt;&gt;"",1+MAX($A$9:A57),"")</f>
        <v>41</v>
      </c>
      <c r="B58" s="45"/>
      <c r="C58" s="45"/>
      <c r="D58" s="46"/>
      <c r="E58" s="58" t="s">
        <v>78</v>
      </c>
      <c r="F58" s="64">
        <v>347</v>
      </c>
      <c r="G58" s="49">
        <v>0.1</v>
      </c>
      <c r="H58" s="50">
        <f t="shared" si="28"/>
        <v>381.70000000000005</v>
      </c>
      <c r="I58" s="66" t="s">
        <v>41</v>
      </c>
      <c r="J58" s="52">
        <v>2.2858333333333301</v>
      </c>
      <c r="K58" s="52">
        <f t="shared" si="22"/>
        <v>872.50258333333215</v>
      </c>
      <c r="L58" s="69">
        <v>2.5999999999999999E-2</v>
      </c>
      <c r="M58" s="67">
        <f t="shared" si="23"/>
        <v>9.9242000000000008</v>
      </c>
      <c r="N58" s="53">
        <f t="shared" si="19"/>
        <v>70</v>
      </c>
      <c r="O58" s="53">
        <f t="shared" si="24"/>
        <v>694.69400000000007</v>
      </c>
      <c r="P58" s="54">
        <f t="shared" si="25"/>
        <v>1567.1965833333322</v>
      </c>
      <c r="Q58" s="55"/>
      <c r="R58" s="43"/>
    </row>
    <row r="59" spans="1:18" s="3" customFormat="1">
      <c r="A59" s="44">
        <f>IF(I59&lt;&gt;"",1+MAX($A$9:A58),"")</f>
        <v>42</v>
      </c>
      <c r="B59" s="45"/>
      <c r="C59" s="45"/>
      <c r="D59" s="46"/>
      <c r="E59" s="58" t="s">
        <v>79</v>
      </c>
      <c r="F59" s="64">
        <v>283.42</v>
      </c>
      <c r="G59" s="49">
        <v>0.1</v>
      </c>
      <c r="H59" s="50">
        <f t="shared" si="28"/>
        <v>311.76200000000006</v>
      </c>
      <c r="I59" s="66" t="s">
        <v>41</v>
      </c>
      <c r="J59" s="52">
        <v>6.75</v>
      </c>
      <c r="K59" s="52">
        <f t="shared" si="22"/>
        <v>2104.3935000000006</v>
      </c>
      <c r="L59" s="69">
        <v>4.3999999999999997E-2</v>
      </c>
      <c r="M59" s="67">
        <f t="shared" si="23"/>
        <v>13.717528000000001</v>
      </c>
      <c r="N59" s="53">
        <f t="shared" si="19"/>
        <v>70</v>
      </c>
      <c r="O59" s="53">
        <f t="shared" si="24"/>
        <v>960.22696000000008</v>
      </c>
      <c r="P59" s="54">
        <f t="shared" si="25"/>
        <v>3064.6204600000005</v>
      </c>
      <c r="Q59" s="55"/>
      <c r="R59" s="43"/>
    </row>
    <row r="60" spans="1:18" s="3" customFormat="1">
      <c r="A60" s="44">
        <f>IF(I60&lt;&gt;"",1+MAX($A$9:A59),"")</f>
        <v>43</v>
      </c>
      <c r="B60" s="45"/>
      <c r="C60" s="45"/>
      <c r="D60" s="46"/>
      <c r="E60" s="58" t="s">
        <v>80</v>
      </c>
      <c r="F60" s="64">
        <v>283.42</v>
      </c>
      <c r="G60" s="49">
        <v>0.1</v>
      </c>
      <c r="H60" s="50">
        <f t="shared" si="28"/>
        <v>311.76200000000006</v>
      </c>
      <c r="I60" s="66" t="s">
        <v>41</v>
      </c>
      <c r="J60" s="52">
        <v>0.67</v>
      </c>
      <c r="K60" s="52">
        <f t="shared" si="22"/>
        <v>208.88054000000005</v>
      </c>
      <c r="L60" s="69">
        <v>2.5999999999999999E-2</v>
      </c>
      <c r="M60" s="67">
        <f t="shared" si="23"/>
        <v>8.1058120000000002</v>
      </c>
      <c r="N60" s="53">
        <f t="shared" si="19"/>
        <v>70</v>
      </c>
      <c r="O60" s="53">
        <f t="shared" si="24"/>
        <v>567.40683999999999</v>
      </c>
      <c r="P60" s="54">
        <f t="shared" si="25"/>
        <v>776.28737999999998</v>
      </c>
      <c r="Q60" s="55"/>
      <c r="R60" s="43"/>
    </row>
    <row r="61" spans="1:18" s="3" customFormat="1">
      <c r="A61" s="44">
        <f>IF(I61&lt;&gt;"",1+MAX($A$9:A60),"")</f>
        <v>44</v>
      </c>
      <c r="B61" s="45"/>
      <c r="C61" s="45"/>
      <c r="D61" s="46"/>
      <c r="E61" s="58" t="s">
        <v>81</v>
      </c>
      <c r="F61" s="64">
        <v>283.42</v>
      </c>
      <c r="G61" s="49">
        <v>0.1</v>
      </c>
      <c r="H61" s="50">
        <f t="shared" si="28"/>
        <v>311.76200000000006</v>
      </c>
      <c r="I61" s="66" t="s">
        <v>41</v>
      </c>
      <c r="J61" s="52">
        <v>0.67</v>
      </c>
      <c r="K61" s="52">
        <f t="shared" si="22"/>
        <v>208.88054000000005</v>
      </c>
      <c r="L61" s="69">
        <v>2.5999999999999999E-2</v>
      </c>
      <c r="M61" s="67">
        <f t="shared" si="23"/>
        <v>8.1058120000000002</v>
      </c>
      <c r="N61" s="53">
        <f t="shared" si="19"/>
        <v>70</v>
      </c>
      <c r="O61" s="53">
        <f t="shared" si="24"/>
        <v>567.40683999999999</v>
      </c>
      <c r="P61" s="54">
        <f t="shared" si="25"/>
        <v>776.28737999999998</v>
      </c>
      <c r="Q61" s="55"/>
      <c r="R61" s="43"/>
    </row>
    <row r="62" spans="1:18" s="3" customFormat="1">
      <c r="A62" s="44">
        <f>IF(I62&lt;&gt;"",1+MAX($A$9:A61),"")</f>
        <v>45</v>
      </c>
      <c r="B62" s="45"/>
      <c r="C62" s="45"/>
      <c r="D62" s="46"/>
      <c r="E62" s="58" t="s">
        <v>82</v>
      </c>
      <c r="F62" s="64">
        <v>283.42</v>
      </c>
      <c r="G62" s="49">
        <v>0.1</v>
      </c>
      <c r="H62" s="50">
        <f t="shared" si="28"/>
        <v>311.76200000000006</v>
      </c>
      <c r="I62" s="66" t="s">
        <v>41</v>
      </c>
      <c r="J62" s="52">
        <v>1.292</v>
      </c>
      <c r="K62" s="52">
        <f t="shared" si="22"/>
        <v>402.79650400000008</v>
      </c>
      <c r="L62" s="69">
        <v>3.7999999999999999E-2</v>
      </c>
      <c r="M62" s="67">
        <f t="shared" si="23"/>
        <v>11.846956000000002</v>
      </c>
      <c r="N62" s="53">
        <f t="shared" si="19"/>
        <v>70</v>
      </c>
      <c r="O62" s="53">
        <f t="shared" si="24"/>
        <v>829.28692000000012</v>
      </c>
      <c r="P62" s="54">
        <f t="shared" si="25"/>
        <v>1232.0834240000002</v>
      </c>
      <c r="Q62" s="55"/>
      <c r="R62" s="43"/>
    </row>
    <row r="63" spans="1:18" s="3" customFormat="1">
      <c r="A63" s="44">
        <f>IF(I63&lt;&gt;"",1+MAX($A$9:A62),"")</f>
        <v>46</v>
      </c>
      <c r="B63" s="45"/>
      <c r="C63" s="45"/>
      <c r="D63" s="46"/>
      <c r="E63" s="58" t="s">
        <v>83</v>
      </c>
      <c r="F63" s="64">
        <v>139.94</v>
      </c>
      <c r="G63" s="49">
        <v>0.1</v>
      </c>
      <c r="H63" s="50">
        <f t="shared" si="28"/>
        <v>153.934</v>
      </c>
      <c r="I63" s="66" t="s">
        <v>41</v>
      </c>
      <c r="J63" s="52">
        <v>2.82</v>
      </c>
      <c r="K63" s="52">
        <f t="shared" si="22"/>
        <v>434.09387999999996</v>
      </c>
      <c r="L63" s="69">
        <v>0.04</v>
      </c>
      <c r="M63" s="67">
        <f t="shared" si="23"/>
        <v>6.1573599999999997</v>
      </c>
      <c r="N63" s="53">
        <f t="shared" si="19"/>
        <v>70</v>
      </c>
      <c r="O63" s="53">
        <f t="shared" si="24"/>
        <v>431.01519999999999</v>
      </c>
      <c r="P63" s="54">
        <f t="shared" si="25"/>
        <v>865.10907999999995</v>
      </c>
      <c r="Q63" s="55"/>
      <c r="R63" s="43"/>
    </row>
    <row r="64" spans="1:18" s="3" customFormat="1">
      <c r="A64" s="44">
        <f>IF(I64&lt;&gt;"",1+MAX($A$9:A63),"")</f>
        <v>47</v>
      </c>
      <c r="B64" s="45"/>
      <c r="C64" s="45"/>
      <c r="D64" s="46"/>
      <c r="E64" s="58" t="s">
        <v>84</v>
      </c>
      <c r="F64" s="64">
        <v>139.94</v>
      </c>
      <c r="G64" s="49">
        <v>0.1</v>
      </c>
      <c r="H64" s="50">
        <f t="shared" si="28"/>
        <v>153.934</v>
      </c>
      <c r="I64" s="66" t="s">
        <v>41</v>
      </c>
      <c r="J64" s="52">
        <v>0.65</v>
      </c>
      <c r="K64" s="52">
        <f t="shared" si="22"/>
        <v>100.05710000000001</v>
      </c>
      <c r="L64" s="69">
        <v>2.1999999999999999E-2</v>
      </c>
      <c r="M64" s="67">
        <f t="shared" si="23"/>
        <v>3.3865479999999999</v>
      </c>
      <c r="N64" s="53">
        <f t="shared" si="19"/>
        <v>70</v>
      </c>
      <c r="O64" s="53">
        <f t="shared" si="24"/>
        <v>237.05835999999999</v>
      </c>
      <c r="P64" s="54">
        <f t="shared" si="25"/>
        <v>337.11545999999998</v>
      </c>
      <c r="Q64" s="55"/>
      <c r="R64" s="43"/>
    </row>
    <row r="65" spans="1:25" s="3" customFormat="1">
      <c r="A65" s="44">
        <f>IF(I65&lt;&gt;"",1+MAX($A$9:A64),"")</f>
        <v>48</v>
      </c>
      <c r="B65" s="45"/>
      <c r="C65" s="45"/>
      <c r="D65" s="46"/>
      <c r="E65" s="58" t="s">
        <v>85</v>
      </c>
      <c r="F65" s="64">
        <v>162.61000000000001</v>
      </c>
      <c r="G65" s="49">
        <v>0.1</v>
      </c>
      <c r="H65" s="50">
        <f t="shared" si="28"/>
        <v>178.87100000000004</v>
      </c>
      <c r="I65" s="66" t="s">
        <v>41</v>
      </c>
      <c r="J65" s="52">
        <v>9.9991666666666692</v>
      </c>
      <c r="K65" s="52">
        <f t="shared" si="22"/>
        <v>1788.5609408333341</v>
      </c>
      <c r="L65" s="69">
        <v>5.1999999999999998E-2</v>
      </c>
      <c r="M65" s="67">
        <f t="shared" si="23"/>
        <v>9.3012920000000019</v>
      </c>
      <c r="N65" s="53">
        <f t="shared" si="19"/>
        <v>70</v>
      </c>
      <c r="O65" s="53">
        <f t="shared" si="24"/>
        <v>651.09044000000017</v>
      </c>
      <c r="P65" s="54">
        <f t="shared" si="25"/>
        <v>2439.6513808333343</v>
      </c>
      <c r="Q65" s="55"/>
      <c r="R65" s="43"/>
    </row>
    <row r="66" spans="1:25" s="3" customFormat="1">
      <c r="A66" s="44">
        <f>IF(I66&lt;&gt;"",1+MAX($A$9:A65),"")</f>
        <v>49</v>
      </c>
      <c r="B66" s="45"/>
      <c r="C66" s="45"/>
      <c r="D66" s="46"/>
      <c r="E66" s="58" t="s">
        <v>86</v>
      </c>
      <c r="F66" s="64">
        <v>162.61000000000001</v>
      </c>
      <c r="G66" s="49">
        <v>0.1</v>
      </c>
      <c r="H66" s="50">
        <f t="shared" si="28"/>
        <v>178.87100000000004</v>
      </c>
      <c r="I66" s="66" t="s">
        <v>41</v>
      </c>
      <c r="J66" s="52">
        <v>1.3325</v>
      </c>
      <c r="K66" s="52">
        <f t="shared" si="22"/>
        <v>238.34560750000006</v>
      </c>
      <c r="L66" s="69">
        <v>2.5000000000000001E-2</v>
      </c>
      <c r="M66" s="67">
        <f t="shared" si="23"/>
        <v>4.4717750000000009</v>
      </c>
      <c r="N66" s="53">
        <f t="shared" si="19"/>
        <v>70</v>
      </c>
      <c r="O66" s="53">
        <f t="shared" si="24"/>
        <v>313.02425000000005</v>
      </c>
      <c r="P66" s="54">
        <f t="shared" si="25"/>
        <v>551.36985750000008</v>
      </c>
      <c r="Q66" s="55"/>
      <c r="R66" s="43"/>
    </row>
    <row r="67" spans="1:25" s="3" customFormat="1" ht="31.5">
      <c r="A67" s="44">
        <f>IF(I67&lt;&gt;"",1+MAX($A$9:A66),"")</f>
        <v>50</v>
      </c>
      <c r="B67" s="45"/>
      <c r="C67" s="45"/>
      <c r="D67" s="46"/>
      <c r="E67" s="68" t="s">
        <v>87</v>
      </c>
      <c r="F67" s="64">
        <v>190.53</v>
      </c>
      <c r="G67" s="49">
        <v>0.1</v>
      </c>
      <c r="H67" s="50">
        <f t="shared" si="28"/>
        <v>209.58300000000003</v>
      </c>
      <c r="I67" s="66" t="s">
        <v>41</v>
      </c>
      <c r="J67" s="52">
        <v>2.52</v>
      </c>
      <c r="K67" s="52">
        <f t="shared" si="22"/>
        <v>528.14916000000005</v>
      </c>
      <c r="L67" s="69">
        <v>6.5000000000000002E-2</v>
      </c>
      <c r="M67" s="67">
        <f t="shared" si="23"/>
        <v>13.622895000000002</v>
      </c>
      <c r="N67" s="53">
        <f t="shared" si="19"/>
        <v>70</v>
      </c>
      <c r="O67" s="53">
        <f t="shared" si="24"/>
        <v>953.60265000000015</v>
      </c>
      <c r="P67" s="54">
        <f t="shared" si="25"/>
        <v>1481.7518100000002</v>
      </c>
      <c r="Q67" s="55"/>
      <c r="R67" s="43"/>
    </row>
    <row r="68" spans="1:25" s="3" customFormat="1" ht="31.5">
      <c r="A68" s="44">
        <f>IF(I68&lt;&gt;"",1+MAX($A$9:A67),"")</f>
        <v>51</v>
      </c>
      <c r="B68" s="45"/>
      <c r="C68" s="45"/>
      <c r="D68" s="46"/>
      <c r="E68" s="68" t="s">
        <v>88</v>
      </c>
      <c r="F68" s="64">
        <v>64</v>
      </c>
      <c r="G68" s="49">
        <v>0.1</v>
      </c>
      <c r="H68" s="50">
        <f t="shared" si="28"/>
        <v>70.400000000000006</v>
      </c>
      <c r="I68" s="66" t="s">
        <v>41</v>
      </c>
      <c r="J68" s="52">
        <v>2.2400000000000002</v>
      </c>
      <c r="K68" s="52">
        <f t="shared" si="22"/>
        <v>157.69600000000003</v>
      </c>
      <c r="L68" s="69">
        <v>5.5E-2</v>
      </c>
      <c r="M68" s="67">
        <f t="shared" si="23"/>
        <v>3.8720000000000003</v>
      </c>
      <c r="N68" s="53">
        <f t="shared" si="19"/>
        <v>70</v>
      </c>
      <c r="O68" s="53">
        <f t="shared" si="24"/>
        <v>271.04000000000002</v>
      </c>
      <c r="P68" s="54">
        <f t="shared" si="25"/>
        <v>428.73600000000005</v>
      </c>
      <c r="Q68" s="55"/>
      <c r="R68" s="43"/>
    </row>
    <row r="69" spans="1:25" ht="16.5" thickBot="1">
      <c r="A69" s="101" t="s">
        <v>1</v>
      </c>
      <c r="B69" s="102"/>
      <c r="C69" s="72"/>
      <c r="D69" s="73"/>
      <c r="E69" s="74"/>
      <c r="F69" s="75"/>
      <c r="G69" s="76"/>
      <c r="H69" s="75"/>
      <c r="I69" s="72"/>
      <c r="J69" s="77"/>
      <c r="K69" s="77"/>
      <c r="L69" s="77"/>
      <c r="M69" s="77"/>
      <c r="N69" s="77"/>
      <c r="O69" s="78"/>
      <c r="P69" s="78">
        <f>SUM(P9:P68)</f>
        <v>172026.9516740001</v>
      </c>
      <c r="Q69" s="78">
        <f>SUM(Q9:Q68)</f>
        <v>172026.9516740001</v>
      </c>
      <c r="R69" s="79"/>
      <c r="S69" s="79"/>
      <c r="T69" s="79"/>
      <c r="U69" s="79"/>
      <c r="V69" s="79"/>
      <c r="W69" s="79"/>
      <c r="X69" s="79"/>
      <c r="Y69" s="79"/>
    </row>
    <row r="70" spans="1:25">
      <c r="A70" s="103" t="s">
        <v>2</v>
      </c>
      <c r="B70" s="104"/>
      <c r="C70" s="82"/>
      <c r="D70" s="83"/>
      <c r="E70" s="84"/>
      <c r="F70" s="85"/>
      <c r="G70" s="86"/>
      <c r="H70" s="85"/>
      <c r="I70" s="82"/>
      <c r="J70" s="87">
        <v>0</v>
      </c>
      <c r="K70" s="87"/>
      <c r="L70" s="87"/>
      <c r="M70" s="87"/>
      <c r="N70" s="87"/>
      <c r="O70" s="88"/>
      <c r="P70" s="88">
        <f>P69*J70</f>
        <v>0</v>
      </c>
      <c r="Q70" s="89">
        <f>Q69*J70</f>
        <v>0</v>
      </c>
      <c r="R70" s="79"/>
      <c r="S70" s="79"/>
      <c r="T70" s="79"/>
      <c r="U70" s="79"/>
      <c r="V70" s="79"/>
      <c r="W70" s="79"/>
      <c r="X70" s="79"/>
      <c r="Y70" s="79"/>
    </row>
    <row r="71" spans="1:25">
      <c r="A71" s="80" t="s">
        <v>3</v>
      </c>
      <c r="B71" s="81"/>
      <c r="C71" s="90"/>
      <c r="D71" s="83"/>
      <c r="E71" s="84"/>
      <c r="F71" s="85"/>
      <c r="G71" s="86"/>
      <c r="H71" s="85"/>
      <c r="I71" s="82"/>
      <c r="J71" s="87">
        <v>0.1</v>
      </c>
      <c r="K71" s="87"/>
      <c r="L71" s="87"/>
      <c r="M71" s="87"/>
      <c r="N71" s="87"/>
      <c r="O71" s="88"/>
      <c r="P71" s="88">
        <f>P69*J71</f>
        <v>17202.695167400012</v>
      </c>
      <c r="Q71" s="89">
        <f>Q69*J71</f>
        <v>17202.695167400012</v>
      </c>
      <c r="R71" s="79"/>
      <c r="S71" s="79"/>
      <c r="T71" s="79"/>
      <c r="U71" s="79"/>
      <c r="V71" s="79"/>
      <c r="W71" s="79"/>
      <c r="X71" s="79"/>
      <c r="Y71" s="79"/>
    </row>
    <row r="72" spans="1:25">
      <c r="A72" s="80" t="s">
        <v>89</v>
      </c>
      <c r="B72" s="81"/>
      <c r="C72" s="90"/>
      <c r="D72" s="83"/>
      <c r="E72" s="84"/>
      <c r="F72" s="85"/>
      <c r="G72" s="86"/>
      <c r="H72" s="85"/>
      <c r="I72" s="82"/>
      <c r="J72" s="87">
        <v>0</v>
      </c>
      <c r="K72" s="87"/>
      <c r="L72" s="87"/>
      <c r="M72" s="87"/>
      <c r="N72" s="87"/>
      <c r="O72" s="91"/>
      <c r="P72" s="88">
        <f>P69*J72</f>
        <v>0</v>
      </c>
      <c r="Q72" s="89">
        <f>Q69*J72</f>
        <v>0</v>
      </c>
      <c r="R72" s="79"/>
      <c r="S72" s="79"/>
      <c r="T72" s="79"/>
      <c r="U72" s="79"/>
      <c r="V72" s="79"/>
      <c r="W72" s="79"/>
      <c r="X72" s="79"/>
      <c r="Y72" s="79"/>
    </row>
    <row r="73" spans="1:25">
      <c r="A73" s="103" t="s">
        <v>90</v>
      </c>
      <c r="B73" s="104"/>
      <c r="C73" s="82"/>
      <c r="D73" s="83"/>
      <c r="E73" s="84"/>
      <c r="F73" s="85"/>
      <c r="G73" s="86"/>
      <c r="H73" s="85"/>
      <c r="I73" s="82"/>
      <c r="J73" s="92"/>
      <c r="K73" s="92"/>
      <c r="L73" s="92"/>
      <c r="M73" s="92"/>
      <c r="N73" s="92"/>
      <c r="O73" s="88"/>
      <c r="P73" s="88">
        <f>P69*J73</f>
        <v>0</v>
      </c>
      <c r="Q73" s="89">
        <f>SUM(Q69:Q72)</f>
        <v>189229.6468414001</v>
      </c>
    </row>
    <row r="74" spans="1:25" ht="18.75">
      <c r="M74" s="93">
        <f>SUM(M26:M68)</f>
        <v>961.28874499999995</v>
      </c>
      <c r="N74" s="94" t="s">
        <v>91</v>
      </c>
    </row>
    <row r="75" spans="1:25" ht="18">
      <c r="M75" s="95">
        <v>4</v>
      </c>
      <c r="N75" s="96" t="s">
        <v>92</v>
      </c>
    </row>
    <row r="76" spans="1:25" ht="18">
      <c r="M76" s="97">
        <f>M74/M75/8</f>
        <v>30.040273281249998</v>
      </c>
      <c r="N76" s="96" t="s">
        <v>93</v>
      </c>
    </row>
    <row r="77" spans="1:25" ht="18">
      <c r="M77" s="97">
        <f>M76/20</f>
        <v>1.5020136640624999</v>
      </c>
      <c r="N77" s="96" t="s">
        <v>94</v>
      </c>
    </row>
  </sheetData>
  <sortState xmlns:xlrd2="http://schemas.microsoft.com/office/spreadsheetml/2017/richdata2" ref="E481:L497">
    <sortCondition ref="E481"/>
  </sortState>
  <mergeCells count="4">
    <mergeCell ref="A1:Q1"/>
    <mergeCell ref="A69:B69"/>
    <mergeCell ref="A70:B70"/>
    <mergeCell ref="A73:B73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50AFFD39-A0A9-4C2C-9E61-701B729DB6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zeeshan meraj</cp:lastModifiedBy>
  <dcterms:created xsi:type="dcterms:W3CDTF">2013-07-08T09:36:00Z</dcterms:created>
  <dcterms:modified xsi:type="dcterms:W3CDTF">2026-06-09T17:54:30Z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{50AFFD39-A0A9-4C2C-9E61-701B729DB609}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1033-12.1.0.26372</vt:lpwstr>
  </property>
  <property fmtid="{D5CDD505-2E9C-101B-9397-08002B2CF9AE}" pid="8" name="CalculationRule">
    <vt:i4>0</vt:i4>
  </property>
</Properties>
</file>